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janfridrich/Library/Mobile Documents/com~apple~CloudDocs/Zakázky ArchiBIM/100/122 - Centrum robotiky v areálu VŠB/04 - DPS/Export/final/Centrum robotiky v areálu VŠB (ZSPD2)/Projektová dokumentace pdf/rozpočty/"/>
    </mc:Choice>
  </mc:AlternateContent>
  <xr:revisionPtr revIDLastSave="0" documentId="13_ncr:1_{8F8DD48B-2401-A54D-9EAF-68358FFF511E}" xr6:coauthVersionLast="47" xr6:coauthVersionMax="47" xr10:uidLastSave="{00000000-0000-0000-0000-000000000000}"/>
  <bookViews>
    <workbookView xWindow="0" yWindow="500" windowWidth="28800" windowHeight="16420" activeTab="2" xr2:uid="{00000000-000D-0000-FFFF-FFFF00000000}"/>
  </bookViews>
  <sheets>
    <sheet name="Rekapitulace stavby" sheetId="1" r:id="rId1"/>
    <sheet name="2102701 - Stavební část" sheetId="2" r:id="rId2"/>
    <sheet name="2102702 - Vnitřní vybavení" sheetId="3" r:id="rId3"/>
    <sheet name="2102703 - Zdravotechnické..." sheetId="4" r:id="rId4"/>
    <sheet name="2102705 - Vytápění" sheetId="5" r:id="rId5"/>
    <sheet name="2102706 - Chlazení" sheetId="6" r:id="rId6"/>
    <sheet name="2102707 - Elektroinstalace" sheetId="7" r:id="rId7"/>
    <sheet name="Pokyny pro vyplnění" sheetId="8" r:id="rId8"/>
  </sheets>
  <definedNames>
    <definedName name="_xlnm._FilterDatabase" localSheetId="1" hidden="1">'2102701 - Stavební část'!$C$92:$K$263</definedName>
    <definedName name="_xlnm._FilterDatabase" localSheetId="2" hidden="1">'2102702 - Vnitřní vybavení'!$C$79:$K$82</definedName>
    <definedName name="_xlnm._FilterDatabase" localSheetId="3" hidden="1">'2102703 - Zdravotechnické...'!$C$81:$K$105</definedName>
    <definedName name="_xlnm._FilterDatabase" localSheetId="4" hidden="1">'2102705 - Vytápění'!$C$82:$K$107</definedName>
    <definedName name="_xlnm._FilterDatabase" localSheetId="5" hidden="1">'2102706 - Chlazení'!$C$79:$K$85</definedName>
    <definedName name="_xlnm._FilterDatabase" localSheetId="6" hidden="1">'2102707 - Elektroinstalace'!$C$80:$K$86</definedName>
    <definedName name="_xlnm.Print_Titles" localSheetId="1">'2102701 - Stavební část'!$92:$92</definedName>
    <definedName name="_xlnm.Print_Titles" localSheetId="2">'2102702 - Vnitřní vybavení'!$79:$79</definedName>
    <definedName name="_xlnm.Print_Titles" localSheetId="3">'2102703 - Zdravotechnické...'!$81:$81</definedName>
    <definedName name="_xlnm.Print_Titles" localSheetId="4">'2102705 - Vytápění'!$82:$82</definedName>
    <definedName name="_xlnm.Print_Titles" localSheetId="5">'2102706 - Chlazení'!$79:$79</definedName>
    <definedName name="_xlnm.Print_Titles" localSheetId="6">'2102707 - Elektroinstalace'!$80:$80</definedName>
    <definedName name="_xlnm.Print_Titles" localSheetId="0">'Rekapitulace stavby'!$52:$52</definedName>
    <definedName name="_xlnm.Print_Area" localSheetId="1">'2102701 - Stavební část'!$C$4:$J$39,'2102701 - Stavební část'!$C$45:$J$74,'2102701 - Stavební část'!$C$80:$K$263</definedName>
    <definedName name="_xlnm.Print_Area" localSheetId="2">'2102702 - Vnitřní vybavení'!$C$4:$J$39,'2102702 - Vnitřní vybavení'!$C$45:$J$61,'2102702 - Vnitřní vybavení'!$C$67:$K$82</definedName>
    <definedName name="_xlnm.Print_Area" localSheetId="3">'2102703 - Zdravotechnické...'!$C$4:$J$39,'2102703 - Zdravotechnické...'!$C$45:$J$63,'2102703 - Zdravotechnické...'!$C$69:$K$105</definedName>
    <definedName name="_xlnm.Print_Area" localSheetId="4">'2102705 - Vytápění'!$C$4:$J$39,'2102705 - Vytápění'!$C$45:$J$64,'2102705 - Vytápění'!$C$70:$K$107</definedName>
    <definedName name="_xlnm.Print_Area" localSheetId="5">'2102706 - Chlazení'!$C$4:$J$39,'2102706 - Chlazení'!$C$45:$J$61,'2102706 - Chlazení'!$C$67:$K$85</definedName>
    <definedName name="_xlnm.Print_Area" localSheetId="6">'2102707 - Elektroinstalace'!$C$4:$J$39,'2102707 - Elektroinstalace'!$C$45:$J$62,'2102707 - Elektroinstalace'!$C$68:$K$86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 s="1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J78" i="7"/>
  <c r="J77" i="7"/>
  <c r="F77" i="7"/>
  <c r="F75" i="7"/>
  <c r="E73" i="7"/>
  <c r="J55" i="7"/>
  <c r="J54" i="7"/>
  <c r="F54" i="7"/>
  <c r="F52" i="7"/>
  <c r="E50" i="7"/>
  <c r="J18" i="7"/>
  <c r="E18" i="7"/>
  <c r="F55" i="7" s="1"/>
  <c r="J17" i="7"/>
  <c r="J12" i="7"/>
  <c r="J75" i="7" s="1"/>
  <c r="E7" i="7"/>
  <c r="E71" i="7"/>
  <c r="J37" i="6"/>
  <c r="J36" i="6"/>
  <c r="AY59" i="1" s="1"/>
  <c r="J35" i="6"/>
  <c r="AX59" i="1" s="1"/>
  <c r="BI82" i="6"/>
  <c r="BH82" i="6"/>
  <c r="BG82" i="6"/>
  <c r="BF82" i="6"/>
  <c r="T82" i="6"/>
  <c r="T81" i="6" s="1"/>
  <c r="T80" i="6" s="1"/>
  <c r="R82" i="6"/>
  <c r="R81" i="6" s="1"/>
  <c r="R80" i="6" s="1"/>
  <c r="P82" i="6"/>
  <c r="P81" i="6" s="1"/>
  <c r="P80" i="6" s="1"/>
  <c r="AU59" i="1" s="1"/>
  <c r="J76" i="6"/>
  <c r="F76" i="6"/>
  <c r="F74" i="6"/>
  <c r="E72" i="6"/>
  <c r="J54" i="6"/>
  <c r="F54" i="6"/>
  <c r="F52" i="6"/>
  <c r="E50" i="6"/>
  <c r="J24" i="6"/>
  <c r="E24" i="6"/>
  <c r="J77" i="6" s="1"/>
  <c r="J23" i="6"/>
  <c r="J18" i="6"/>
  <c r="E18" i="6"/>
  <c r="F77" i="6"/>
  <c r="J17" i="6"/>
  <c r="J12" i="6"/>
  <c r="J52" i="6" s="1"/>
  <c r="E7" i="6"/>
  <c r="E70" i="6"/>
  <c r="J37" i="5"/>
  <c r="J36" i="5"/>
  <c r="AY58" i="1"/>
  <c r="J35" i="5"/>
  <c r="AX58" i="1"/>
  <c r="BI106" i="5"/>
  <c r="BH106" i="5"/>
  <c r="BG106" i="5"/>
  <c r="BF106" i="5"/>
  <c r="T106" i="5"/>
  <c r="T105" i="5"/>
  <c r="R106" i="5"/>
  <c r="R105" i="5"/>
  <c r="P106" i="5"/>
  <c r="P105" i="5" s="1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4" i="5"/>
  <c r="BH94" i="5"/>
  <c r="BG94" i="5"/>
  <c r="BF94" i="5"/>
  <c r="T94" i="5"/>
  <c r="R94" i="5"/>
  <c r="P94" i="5"/>
  <c r="BI90" i="5"/>
  <c r="BH90" i="5"/>
  <c r="BG90" i="5"/>
  <c r="BF90" i="5"/>
  <c r="T90" i="5"/>
  <c r="R90" i="5"/>
  <c r="P90" i="5"/>
  <c r="BI85" i="5"/>
  <c r="BH85" i="5"/>
  <c r="BG85" i="5"/>
  <c r="BF85" i="5"/>
  <c r="T85" i="5"/>
  <c r="T84" i="5" s="1"/>
  <c r="R85" i="5"/>
  <c r="R84" i="5" s="1"/>
  <c r="P85" i="5"/>
  <c r="P84" i="5"/>
  <c r="J79" i="5"/>
  <c r="F79" i="5"/>
  <c r="F77" i="5"/>
  <c r="E75" i="5"/>
  <c r="J54" i="5"/>
  <c r="F54" i="5"/>
  <c r="F52" i="5"/>
  <c r="E50" i="5"/>
  <c r="J24" i="5"/>
  <c r="E24" i="5"/>
  <c r="J55" i="5" s="1"/>
  <c r="J23" i="5"/>
  <c r="J18" i="5"/>
  <c r="E18" i="5"/>
  <c r="F55" i="5" s="1"/>
  <c r="J17" i="5"/>
  <c r="J12" i="5"/>
  <c r="J52" i="5"/>
  <c r="E7" i="5"/>
  <c r="E73" i="5"/>
  <c r="J37" i="4"/>
  <c r="J36" i="4"/>
  <c r="AY57" i="1" s="1"/>
  <c r="J35" i="4"/>
  <c r="AX57" i="1" s="1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BI84" i="4"/>
  <c r="BH84" i="4"/>
  <c r="BG84" i="4"/>
  <c r="BF84" i="4"/>
  <c r="T84" i="4"/>
  <c r="R84" i="4"/>
  <c r="P84" i="4"/>
  <c r="J78" i="4"/>
  <c r="F78" i="4"/>
  <c r="F76" i="4"/>
  <c r="E74" i="4"/>
  <c r="J54" i="4"/>
  <c r="F54" i="4"/>
  <c r="F52" i="4"/>
  <c r="E50" i="4"/>
  <c r="J24" i="4"/>
  <c r="E24" i="4"/>
  <c r="J55" i="4"/>
  <c r="J23" i="4"/>
  <c r="J18" i="4"/>
  <c r="E18" i="4"/>
  <c r="F79" i="4" s="1"/>
  <c r="J17" i="4"/>
  <c r="J12" i="4"/>
  <c r="J52" i="4"/>
  <c r="E7" i="4"/>
  <c r="E72" i="4" s="1"/>
  <c r="J37" i="3"/>
  <c r="J36" i="3"/>
  <c r="AY56" i="1" s="1"/>
  <c r="J35" i="3"/>
  <c r="AX56" i="1" s="1"/>
  <c r="BI82" i="3"/>
  <c r="BH82" i="3"/>
  <c r="BG82" i="3"/>
  <c r="BF82" i="3"/>
  <c r="T82" i="3"/>
  <c r="R82" i="3"/>
  <c r="P82" i="3"/>
  <c r="J76" i="3"/>
  <c r="F76" i="3"/>
  <c r="F74" i="3"/>
  <c r="E72" i="3"/>
  <c r="J54" i="3"/>
  <c r="F54" i="3"/>
  <c r="F52" i="3"/>
  <c r="E50" i="3"/>
  <c r="J24" i="3"/>
  <c r="E24" i="3"/>
  <c r="J55" i="3" s="1"/>
  <c r="J23" i="3"/>
  <c r="J18" i="3"/>
  <c r="E18" i="3"/>
  <c r="F77" i="3" s="1"/>
  <c r="J17" i="3"/>
  <c r="J12" i="3"/>
  <c r="J74" i="3" s="1"/>
  <c r="E7" i="3"/>
  <c r="E70" i="3"/>
  <c r="J37" i="2"/>
  <c r="J36" i="2"/>
  <c r="AY55" i="1"/>
  <c r="J35" i="2"/>
  <c r="AX55" i="1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T242" i="2" s="1"/>
  <c r="R243" i="2"/>
  <c r="R242" i="2" s="1"/>
  <c r="P243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T118" i="2"/>
  <c r="R119" i="2"/>
  <c r="R118" i="2" s="1"/>
  <c r="P119" i="2"/>
  <c r="P118" i="2" s="1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J90" i="2"/>
  <c r="J89" i="2"/>
  <c r="F89" i="2"/>
  <c r="F87" i="2"/>
  <c r="E85" i="2"/>
  <c r="J55" i="2"/>
  <c r="J54" i="2"/>
  <c r="F54" i="2"/>
  <c r="F52" i="2"/>
  <c r="E50" i="2"/>
  <c r="J18" i="2"/>
  <c r="E18" i="2"/>
  <c r="F90" i="2"/>
  <c r="J17" i="2"/>
  <c r="J12" i="2"/>
  <c r="J52" i="2"/>
  <c r="E7" i="2"/>
  <c r="E83" i="2"/>
  <c r="L50" i="1"/>
  <c r="AM50" i="1"/>
  <c r="AM49" i="1"/>
  <c r="L49" i="1"/>
  <c r="AM47" i="1"/>
  <c r="L47" i="1"/>
  <c r="L45" i="1"/>
  <c r="L44" i="1"/>
  <c r="BK262" i="2"/>
  <c r="BK207" i="2"/>
  <c r="BK137" i="2"/>
  <c r="J221" i="2"/>
  <c r="BK232" i="2"/>
  <c r="J157" i="2"/>
  <c r="J203" i="2"/>
  <c r="J104" i="4"/>
  <c r="J90" i="5"/>
  <c r="F35" i="6"/>
  <c r="BB59" i="1" s="1"/>
  <c r="BK203" i="2"/>
  <c r="J127" i="2"/>
  <c r="J219" i="2"/>
  <c r="BK107" i="2"/>
  <c r="J210" i="2"/>
  <c r="BK96" i="2"/>
  <c r="J169" i="2"/>
  <c r="J98" i="4"/>
  <c r="J85" i="5"/>
  <c r="BK86" i="7"/>
  <c r="BK210" i="2"/>
  <c r="J260" i="2"/>
  <c r="J163" i="2"/>
  <c r="J160" i="2"/>
  <c r="J198" i="2"/>
  <c r="BK101" i="4"/>
  <c r="J99" i="5"/>
  <c r="BK84" i="7"/>
  <c r="J217" i="2"/>
  <c r="J119" i="2"/>
  <c r="BK234" i="2"/>
  <c r="BK99" i="2"/>
  <c r="J176" i="2"/>
  <c r="J213" i="2"/>
  <c r="J132" i="2"/>
  <c r="BK104" i="4"/>
  <c r="BK104" i="5"/>
  <c r="BK254" i="2"/>
  <c r="BK185" i="2"/>
  <c r="BK123" i="2"/>
  <c r="BK179" i="2"/>
  <c r="BK256" i="2"/>
  <c r="J173" i="2"/>
  <c r="BK236" i="2"/>
  <c r="BK160" i="2"/>
  <c r="BK98" i="4"/>
  <c r="BK99" i="5"/>
  <c r="J84" i="7"/>
  <c r="J252" i="2"/>
  <c r="BK189" i="2"/>
  <c r="J115" i="2"/>
  <c r="BK173" i="2"/>
  <c r="J226" i="2"/>
  <c r="J179" i="2"/>
  <c r="J207" i="2"/>
  <c r="BK115" i="2"/>
  <c r="J101" i="4"/>
  <c r="BK102" i="5"/>
  <c r="J86" i="7"/>
  <c r="BK238" i="2"/>
  <c r="J187" i="2"/>
  <c r="BK129" i="2"/>
  <c r="BK213" i="2"/>
  <c r="BK249" i="2"/>
  <c r="J107" i="2"/>
  <c r="J185" i="2"/>
  <c r="J82" i="3"/>
  <c r="BK89" i="4"/>
  <c r="BK103" i="5"/>
  <c r="J85" i="7"/>
  <c r="BK240" i="2"/>
  <c r="BK169" i="2"/>
  <c r="J249" i="2"/>
  <c r="BK119" i="2"/>
  <c r="BK194" i="2"/>
  <c r="J254" i="2"/>
  <c r="BK163" i="2"/>
  <c r="J102" i="5"/>
  <c r="J34" i="6"/>
  <c r="AW59" i="1" s="1"/>
  <c r="J236" i="2"/>
  <c r="BK193" i="2"/>
  <c r="J112" i="2"/>
  <c r="J137" i="2"/>
  <c r="BK217" i="2"/>
  <c r="J123" i="2"/>
  <c r="J189" i="2"/>
  <c r="BK142" i="2"/>
  <c r="J84" i="4"/>
  <c r="BK82" i="6"/>
  <c r="BK85" i="7"/>
  <c r="J232" i="2"/>
  <c r="J183" i="2"/>
  <c r="BK134" i="2"/>
  <c r="BK252" i="2"/>
  <c r="J166" i="2"/>
  <c r="J240" i="2"/>
  <c r="J148" i="2"/>
  <c r="BK84" i="4"/>
  <c r="J89" i="4"/>
  <c r="BK94" i="5"/>
  <c r="F37" i="6"/>
  <c r="BD59" i="1" s="1"/>
  <c r="BK198" i="2"/>
  <c r="J150" i="2"/>
  <c r="J238" i="2"/>
  <c r="J103" i="2"/>
  <c r="BK258" i="2"/>
  <c r="J153" i="2"/>
  <c r="BK82" i="3"/>
  <c r="J103" i="4"/>
  <c r="J106" i="5"/>
  <c r="F36" i="6"/>
  <c r="BC59" i="1" s="1"/>
  <c r="BK199" i="2"/>
  <c r="J134" i="2"/>
  <c r="J199" i="2"/>
  <c r="J243" i="2"/>
  <c r="BK153" i="2"/>
  <c r="BK176" i="2"/>
  <c r="BK92" i="4"/>
  <c r="J94" i="5"/>
  <c r="BK221" i="2"/>
  <c r="BK166" i="2"/>
  <c r="BK243" i="2"/>
  <c r="BK112" i="2"/>
  <c r="BK187" i="2"/>
  <c r="BK260" i="2"/>
  <c r="J171" i="2"/>
  <c r="BK85" i="5"/>
  <c r="J103" i="5"/>
  <c r="J262" i="2"/>
  <c r="BK219" i="2"/>
  <c r="J142" i="2"/>
  <c r="AS54" i="1"/>
  <c r="BK127" i="2"/>
  <c r="J193" i="2"/>
  <c r="BK90" i="5"/>
  <c r="J82" i="6"/>
  <c r="J256" i="2"/>
  <c r="J223" i="2"/>
  <c r="BK171" i="2"/>
  <c r="J99" i="2"/>
  <c r="BK132" i="2"/>
  <c r="BK183" i="2"/>
  <c r="J234" i="2"/>
  <c r="J129" i="2"/>
  <c r="BK103" i="4"/>
  <c r="BK106" i="5"/>
  <c r="J258" i="2"/>
  <c r="BK226" i="2"/>
  <c r="BK148" i="2"/>
  <c r="J96" i="2"/>
  <c r="BK157" i="2"/>
  <c r="BK223" i="2"/>
  <c r="BK103" i="2"/>
  <c r="J194" i="2"/>
  <c r="BK150" i="2"/>
  <c r="J92" i="4"/>
  <c r="J104" i="5"/>
  <c r="T95" i="2" l="1"/>
  <c r="T106" i="2"/>
  <c r="P122" i="2"/>
  <c r="T136" i="2"/>
  <c r="R152" i="2"/>
  <c r="R162" i="2"/>
  <c r="P178" i="2"/>
  <c r="P212" i="2"/>
  <c r="BK225" i="2"/>
  <c r="J225" i="2"/>
  <c r="J71" i="2" s="1"/>
  <c r="R248" i="2"/>
  <c r="T81" i="3"/>
  <c r="T80" i="3"/>
  <c r="T83" i="4"/>
  <c r="T91" i="4"/>
  <c r="T100" i="4"/>
  <c r="R89" i="5"/>
  <c r="P98" i="5"/>
  <c r="R95" i="2"/>
  <c r="P106" i="2"/>
  <c r="BK122" i="2"/>
  <c r="BK121" i="2" s="1"/>
  <c r="J121" i="2" s="1"/>
  <c r="J64" i="2" s="1"/>
  <c r="J122" i="2"/>
  <c r="J65" i="2"/>
  <c r="BK136" i="2"/>
  <c r="J136" i="2"/>
  <c r="J66" i="2" s="1"/>
  <c r="BK152" i="2"/>
  <c r="J152" i="2"/>
  <c r="J67" i="2"/>
  <c r="BK162" i="2"/>
  <c r="J162" i="2"/>
  <c r="J68" i="2" s="1"/>
  <c r="BK178" i="2"/>
  <c r="J178" i="2" s="1"/>
  <c r="J69" i="2" s="1"/>
  <c r="BK212" i="2"/>
  <c r="J212" i="2"/>
  <c r="J70" i="2"/>
  <c r="R225" i="2"/>
  <c r="P248" i="2"/>
  <c r="BK81" i="3"/>
  <c r="BK80" i="3" s="1"/>
  <c r="J80" i="3" s="1"/>
  <c r="P83" i="4"/>
  <c r="R91" i="4"/>
  <c r="R100" i="4"/>
  <c r="P89" i="5"/>
  <c r="P83" i="5" s="1"/>
  <c r="AU58" i="1" s="1"/>
  <c r="R98" i="5"/>
  <c r="BK95" i="2"/>
  <c r="R106" i="2"/>
  <c r="T122" i="2"/>
  <c r="R136" i="2"/>
  <c r="T152" i="2"/>
  <c r="T162" i="2"/>
  <c r="R178" i="2"/>
  <c r="T212" i="2"/>
  <c r="T225" i="2"/>
  <c r="T248" i="2"/>
  <c r="P81" i="3"/>
  <c r="P80" i="3"/>
  <c r="AU56" i="1"/>
  <c r="BK83" i="4"/>
  <c r="J83" i="4"/>
  <c r="J60" i="4" s="1"/>
  <c r="BK91" i="4"/>
  <c r="J91" i="4"/>
  <c r="J61" i="4"/>
  <c r="BK100" i="4"/>
  <c r="J100" i="4"/>
  <c r="J62" i="4" s="1"/>
  <c r="BK89" i="5"/>
  <c r="J89" i="5" s="1"/>
  <c r="J61" i="5" s="1"/>
  <c r="BK98" i="5"/>
  <c r="J98" i="5"/>
  <c r="J62" i="5"/>
  <c r="R83" i="7"/>
  <c r="R82" i="7" s="1"/>
  <c r="R81" i="7" s="1"/>
  <c r="P95" i="2"/>
  <c r="P94" i="2"/>
  <c r="BK106" i="2"/>
  <c r="J106" i="2"/>
  <c r="J62" i="2"/>
  <c r="R122" i="2"/>
  <c r="P136" i="2"/>
  <c r="P152" i="2"/>
  <c r="P162" i="2"/>
  <c r="T178" i="2"/>
  <c r="R212" i="2"/>
  <c r="P225" i="2"/>
  <c r="BK248" i="2"/>
  <c r="J248" i="2"/>
  <c r="J73" i="2" s="1"/>
  <c r="R81" i="3"/>
  <c r="R80" i="3" s="1"/>
  <c r="R83" i="4"/>
  <c r="R82" i="4" s="1"/>
  <c r="P91" i="4"/>
  <c r="P100" i="4"/>
  <c r="T89" i="5"/>
  <c r="T98" i="5"/>
  <c r="BK83" i="7"/>
  <c r="J83" i="7" s="1"/>
  <c r="J61" i="7" s="1"/>
  <c r="P83" i="7"/>
  <c r="P82" i="7"/>
  <c r="P81" i="7"/>
  <c r="AU60" i="1"/>
  <c r="T83" i="7"/>
  <c r="T82" i="7"/>
  <c r="T81" i="7" s="1"/>
  <c r="BK242" i="2"/>
  <c r="J242" i="2"/>
  <c r="J72" i="2"/>
  <c r="BK84" i="5"/>
  <c r="J84" i="5"/>
  <c r="J60" i="5" s="1"/>
  <c r="BK105" i="5"/>
  <c r="J105" i="5" s="1"/>
  <c r="J63" i="5" s="1"/>
  <c r="BK118" i="2"/>
  <c r="J118" i="2"/>
  <c r="J63" i="2"/>
  <c r="BK81" i="6"/>
  <c r="J81" i="6" s="1"/>
  <c r="J60" i="6" s="1"/>
  <c r="E48" i="7"/>
  <c r="F78" i="7"/>
  <c r="J52" i="7"/>
  <c r="BE84" i="7"/>
  <c r="BE85" i="7"/>
  <c r="BE86" i="7"/>
  <c r="J55" i="6"/>
  <c r="J74" i="6"/>
  <c r="BE82" i="6"/>
  <c r="E48" i="6"/>
  <c r="F55" i="6"/>
  <c r="J77" i="5"/>
  <c r="F80" i="5"/>
  <c r="BE85" i="5"/>
  <c r="J80" i="5"/>
  <c r="BE106" i="5"/>
  <c r="E48" i="5"/>
  <c r="BE90" i="5"/>
  <c r="BE94" i="5"/>
  <c r="BE99" i="5"/>
  <c r="BE104" i="5"/>
  <c r="BE102" i="5"/>
  <c r="BE103" i="5"/>
  <c r="J81" i="3"/>
  <c r="J60" i="3"/>
  <c r="E48" i="4"/>
  <c r="F55" i="4"/>
  <c r="J76" i="4"/>
  <c r="J79" i="4"/>
  <c r="BE98" i="4"/>
  <c r="BE103" i="4"/>
  <c r="BE92" i="4"/>
  <c r="BE101" i="4"/>
  <c r="BE104" i="4"/>
  <c r="BE84" i="4"/>
  <c r="BE89" i="4"/>
  <c r="J95" i="2"/>
  <c r="J61" i="2" s="1"/>
  <c r="E48" i="3"/>
  <c r="F55" i="3"/>
  <c r="J77" i="3"/>
  <c r="J52" i="3"/>
  <c r="BE82" i="3"/>
  <c r="BE112" i="2"/>
  <c r="BE119" i="2"/>
  <c r="BE166" i="2"/>
  <c r="BE179" i="2"/>
  <c r="BE207" i="2"/>
  <c r="BE223" i="2"/>
  <c r="BE226" i="2"/>
  <c r="BE240" i="2"/>
  <c r="BE243" i="2"/>
  <c r="BE249" i="2"/>
  <c r="J87" i="2"/>
  <c r="BE99" i="2"/>
  <c r="BE103" i="2"/>
  <c r="BE107" i="2"/>
  <c r="BE132" i="2"/>
  <c r="BE134" i="2"/>
  <c r="BE137" i="2"/>
  <c r="BE142" i="2"/>
  <c r="BE160" i="2"/>
  <c r="BE198" i="2"/>
  <c r="BE199" i="2"/>
  <c r="BE203" i="2"/>
  <c r="BE210" i="2"/>
  <c r="BE219" i="2"/>
  <c r="BE234" i="2"/>
  <c r="BE236" i="2"/>
  <c r="BE238" i="2"/>
  <c r="BE260" i="2"/>
  <c r="F55" i="2"/>
  <c r="BE96" i="2"/>
  <c r="BE115" i="2"/>
  <c r="BE123" i="2"/>
  <c r="BE127" i="2"/>
  <c r="BE129" i="2"/>
  <c r="BE148" i="2"/>
  <c r="BE150" i="2"/>
  <c r="BE163" i="2"/>
  <c r="BE169" i="2"/>
  <c r="BE171" i="2"/>
  <c r="BE183" i="2"/>
  <c r="BE185" i="2"/>
  <c r="BE187" i="2"/>
  <c r="BE189" i="2"/>
  <c r="BE193" i="2"/>
  <c r="BE194" i="2"/>
  <c r="BE217" i="2"/>
  <c r="BE221" i="2"/>
  <c r="BE254" i="2"/>
  <c r="BE256" i="2"/>
  <c r="BE258" i="2"/>
  <c r="E48" i="2"/>
  <c r="BE153" i="2"/>
  <c r="BE157" i="2"/>
  <c r="BE173" i="2"/>
  <c r="BE176" i="2"/>
  <c r="BE213" i="2"/>
  <c r="BE232" i="2"/>
  <c r="BE252" i="2"/>
  <c r="BE262" i="2"/>
  <c r="J34" i="5"/>
  <c r="AW58" i="1"/>
  <c r="J34" i="7"/>
  <c r="AW60" i="1"/>
  <c r="F35" i="3"/>
  <c r="BB56" i="1" s="1"/>
  <c r="F34" i="3"/>
  <c r="BA56" i="1"/>
  <c r="J34" i="3"/>
  <c r="AW56" i="1"/>
  <c r="F34" i="4"/>
  <c r="BA57" i="1"/>
  <c r="F34" i="6"/>
  <c r="BA59" i="1"/>
  <c r="F35" i="7"/>
  <c r="BB60" i="1"/>
  <c r="J34" i="2"/>
  <c r="AW55" i="1"/>
  <c r="J34" i="4"/>
  <c r="AW57" i="1"/>
  <c r="F36" i="4"/>
  <c r="BC57" i="1"/>
  <c r="F36" i="5"/>
  <c r="BC58" i="1"/>
  <c r="F35" i="2"/>
  <c r="BB55" i="1"/>
  <c r="F37" i="2"/>
  <c r="BD55" i="1"/>
  <c r="F35" i="4"/>
  <c r="BB57" i="1"/>
  <c r="F37" i="5"/>
  <c r="BD58" i="1"/>
  <c r="F36" i="2"/>
  <c r="BC55" i="1"/>
  <c r="F37" i="4"/>
  <c r="BD57" i="1"/>
  <c r="J33" i="6"/>
  <c r="AV59" i="1"/>
  <c r="AT59" i="1"/>
  <c r="F34" i="2"/>
  <c r="BA55" i="1"/>
  <c r="F34" i="5"/>
  <c r="BA58" i="1" s="1"/>
  <c r="F36" i="7"/>
  <c r="BC60" i="1"/>
  <c r="F36" i="3"/>
  <c r="BC56" i="1" s="1"/>
  <c r="F37" i="3"/>
  <c r="BD56" i="1"/>
  <c r="F35" i="5"/>
  <c r="BB58" i="1" s="1"/>
  <c r="F37" i="7"/>
  <c r="BD60" i="1"/>
  <c r="F34" i="7"/>
  <c r="BA60" i="1"/>
  <c r="J59" i="3" l="1"/>
  <c r="J30" i="3"/>
  <c r="AG56" i="1" s="1"/>
  <c r="T83" i="5"/>
  <c r="R83" i="5"/>
  <c r="R121" i="2"/>
  <c r="R93" i="2" s="1"/>
  <c r="BK94" i="2"/>
  <c r="J94" i="2"/>
  <c r="J60" i="2"/>
  <c r="R94" i="2"/>
  <c r="T121" i="2"/>
  <c r="P82" i="4"/>
  <c r="AU57" i="1"/>
  <c r="P121" i="2"/>
  <c r="P93" i="2"/>
  <c r="AU55" i="1"/>
  <c r="T94" i="2"/>
  <c r="T93" i="2"/>
  <c r="T82" i="4"/>
  <c r="BK82" i="4"/>
  <c r="J82" i="4"/>
  <c r="J59" i="4"/>
  <c r="BK80" i="6"/>
  <c r="J80" i="6" s="1"/>
  <c r="J59" i="6" s="1"/>
  <c r="BK82" i="7"/>
  <c r="J82" i="7"/>
  <c r="J60" i="7"/>
  <c r="BK83" i="5"/>
  <c r="J83" i="5"/>
  <c r="J59" i="5"/>
  <c r="F33" i="4"/>
  <c r="AZ57" i="1"/>
  <c r="BC54" i="1"/>
  <c r="W32" i="1" s="1"/>
  <c r="BA54" i="1"/>
  <c r="W30" i="1" s="1"/>
  <c r="F33" i="6"/>
  <c r="AZ59" i="1"/>
  <c r="F33" i="2"/>
  <c r="AZ55" i="1"/>
  <c r="J33" i="3"/>
  <c r="AV56" i="1" s="1"/>
  <c r="AT56" i="1" s="1"/>
  <c r="F33" i="5"/>
  <c r="AZ58" i="1"/>
  <c r="J33" i="2"/>
  <c r="AV55" i="1" s="1"/>
  <c r="AT55" i="1" s="1"/>
  <c r="F33" i="3"/>
  <c r="AZ56" i="1"/>
  <c r="J33" i="4"/>
  <c r="AV57" i="1"/>
  <c r="AT57" i="1"/>
  <c r="J33" i="7"/>
  <c r="AV60" i="1" s="1"/>
  <c r="AT60" i="1" s="1"/>
  <c r="F33" i="7"/>
  <c r="AZ60" i="1"/>
  <c r="J33" i="5"/>
  <c r="AV58" i="1"/>
  <c r="AT58" i="1"/>
  <c r="BB54" i="1"/>
  <c r="AX54" i="1" s="1"/>
  <c r="BD54" i="1"/>
  <c r="W33" i="1" s="1"/>
  <c r="AN56" i="1" l="1"/>
  <c r="BK81" i="7"/>
  <c r="J81" i="7"/>
  <c r="J59" i="7" s="1"/>
  <c r="BK93" i="2"/>
  <c r="J93" i="2" s="1"/>
  <c r="J59" i="2" s="1"/>
  <c r="J39" i="3"/>
  <c r="AU54" i="1"/>
  <c r="J30" i="4"/>
  <c r="AG57" i="1"/>
  <c r="W31" i="1"/>
  <c r="J30" i="5"/>
  <c r="AG58" i="1"/>
  <c r="AY54" i="1"/>
  <c r="AZ54" i="1"/>
  <c r="W29" i="1" s="1"/>
  <c r="J30" i="6"/>
  <c r="AG59" i="1"/>
  <c r="AN59" i="1"/>
  <c r="AW54" i="1"/>
  <c r="AK30" i="1"/>
  <c r="J39" i="5" l="1"/>
  <c r="J39" i="4"/>
  <c r="J39" i="6"/>
  <c r="AN57" i="1"/>
  <c r="AN58" i="1"/>
  <c r="J30" i="7"/>
  <c r="AG60" i="1"/>
  <c r="AV54" i="1"/>
  <c r="AK29" i="1" s="1"/>
  <c r="J30" i="2"/>
  <c r="AG55" i="1"/>
  <c r="AN55" i="1"/>
  <c r="J39" i="7" l="1"/>
  <c r="J39" i="2"/>
  <c r="AN60" i="1"/>
  <c r="AG54" i="1"/>
  <c r="AK26" i="1"/>
  <c r="AT54" i="1"/>
  <c r="AN54" i="1" s="1"/>
  <c r="AK35" i="1" l="1"/>
</calcChain>
</file>

<file path=xl/sharedStrings.xml><?xml version="1.0" encoding="utf-8"?>
<sst xmlns="http://schemas.openxmlformats.org/spreadsheetml/2006/main" count="3493" uniqueCount="781">
  <si>
    <t>Export Komplet</t>
  </si>
  <si>
    <t>VZ</t>
  </si>
  <si>
    <t>2.0</t>
  </si>
  <si>
    <t/>
  </si>
  <si>
    <t>False</t>
  </si>
  <si>
    <t>{d76f5c4f-20aa-40fd-82f0-157762f74668}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</si>
  <si>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</si>
  <si>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</si>
  <si>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</si>
  <si>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</si>
  <si>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</si>
  <si>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</si>
  <si>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</si>
  <si>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</si>
  <si>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</si>
  <si>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21027b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</si>
  <si>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</si>
  <si>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</si>
  <si>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Centrum robotiky v areálu VŠB-neuznatelné náklady</t>
  </si>
  <si>
    <t>KSO:</t>
  </si>
  <si>
    <t>801 37 13</t>
  </si>
  <si>
    <t>CC-CZ:</t>
  </si>
  <si>
    <t>Místo:</t>
  </si>
  <si>
    <t>Ostrava - Poruba</t>
  </si>
  <si>
    <t>Datum:</t>
  </si>
  <si>
    <t>20. 7. 2021</t>
  </si>
  <si>
    <t>CZ-CPV:</t>
  </si>
  <si>
    <t>45214320-9stav.práce</t>
  </si>
  <si>
    <t>Zadavatel:</t>
  </si>
  <si>
    <t>IČ:</t>
  </si>
  <si>
    <t>VŠB- TU Ostrava</t>
  </si>
  <si>
    <t>DIČ:</t>
  </si>
  <si>
    <t>Uchazeč:</t>
  </si>
  <si>
    <t>Vyplň údaj</t>
  </si>
  <si>
    <t>Projektant:</t>
  </si>
  <si>
    <t>Archi Bim Ostrava - Pustkovec</t>
  </si>
  <si>
    <t>True</t>
  </si>
  <si>
    <t>Zpracovatel:</t>
  </si>
  <si>
    <t>Anna Mužná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</si>
  <si>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</si>
  <si>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</si>
  <si>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</si>
  <si>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</si>
  <si>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</si>
  <si>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</si>
  <si>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</si>
  <si>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</si>
  <si>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</si>
  <si>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</si>
  <si>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</si>
  <si>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</si>
  <si>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</si>
  <si>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</si>
  <si>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</si>
  <si>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</si>
  <si>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</si>
  <si>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</si>
  <si>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</si>
  <si>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</si>
  <si>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</si>
  <si>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</si>
  <si>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</si>
  <si>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</si>
  <si>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</si>
  <si>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</si>
  <si>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</si>
  <si>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</si>
  <si>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</si>
  <si>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</si>
  <si>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</si>
  <si>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</si>
  <si>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</si>
  <si>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</si>
  <si>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</si>
  <si>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</si>
  <si>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</si>
  <si>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</si>
  <si>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</si>
  <si>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</si>
  <si>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</si>
  <si>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2102701</t>
  </si>
  <si>
    <t>Stavební část</t>
  </si>
  <si>
    <t>STA</t>
  </si>
  <si>
    <t>1</t>
  </si>
  <si>
    <t>{ab395e59-0cb7-4260-bffe-a67513d199ac}</t>
  </si>
  <si>
    <t>2</t>
  </si>
  <si>
    <t>2102702</t>
  </si>
  <si>
    <t>Vnitřní vybavení</t>
  </si>
  <si>
    <t>{85ff27f4-18f8-4ade-868d-ad05fae16c7d}</t>
  </si>
  <si>
    <t>2102703</t>
  </si>
  <si>
    <t>Zdravotechnické instalace</t>
  </si>
  <si>
    <t>{44ef3418-81e9-4819-93ff-98d0cd0e911e}</t>
  </si>
  <si>
    <t>2102705</t>
  </si>
  <si>
    <t>Vytápění</t>
  </si>
  <si>
    <t>{9fc84451-3e0f-48c0-89fd-2a75b6c13262}</t>
  </si>
  <si>
    <t>2102706</t>
  </si>
  <si>
    <t>Chlazení</t>
  </si>
  <si>
    <t>{622c66e3-47d3-4db1-ae94-d5dde025c566}</t>
  </si>
  <si>
    <t>2102707</t>
  </si>
  <si>
    <t>Elektroinstalace</t>
  </si>
  <si>
    <t>{e874a12f-0e49-4529-a900-fa6c70abd831}</t>
  </si>
  <si>
    <t>KRYCÍ LIST SOUPISU PRACÍ</t>
  </si>
  <si>
    <t>Objekt:</t>
  </si>
  <si>
    <t>2102701 -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</si>
  <si>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</si>
  <si>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</si>
  <si>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</si>
  <si>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</si>
  <si>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</si>
  <si>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</si>
  <si>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</si>
  <si>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</si>
  <si>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</si>
  <si>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</si>
  <si>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</si>
  <si>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</si>
  <si>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</si>
  <si>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</si>
  <si>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</si>
  <si>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</si>
  <si>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</si>
  <si>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</si>
  <si>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</si>
  <si>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</si>
  <si>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</si>
  <si>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</si>
  <si>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</si>
  <si>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</si>
  <si>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</si>
  <si>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</si>
  <si>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</si>
  <si>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</si>
  <si>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</si>
  <si>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</si>
  <si>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</si>
  <si>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</si>
  <si>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</si>
  <si>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</si>
  <si>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</si>
  <si>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</si>
  <si>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</si>
  <si>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317234410</t>
  </si>
  <si>
    <t>Vyzdívka mezi nosníky cihlami pálenými na maltu cementovou</t>
  </si>
  <si>
    <t>m3</t>
  </si>
  <si>
    <t>CS ÚRS 2021 02</t>
  </si>
  <si>
    <t>4</t>
  </si>
  <si>
    <t>1239208379</t>
  </si>
  <si>
    <t>Online PSC</t>
  </si>
  <si>
    <t>https://podminky.urs.cz/item/CS_URS_2021_02/317234410</t>
  </si>
  <si>
    <t>VV</t>
  </si>
  <si>
    <t>1,5*0,25*0,2*13</t>
  </si>
  <si>
    <t>317944321</t>
  </si>
  <si>
    <t>Válcované nosníky dodatečně osazované do připravených otvorů bez zazdění hlav do č. 12</t>
  </si>
  <si>
    <t>t</t>
  </si>
  <si>
    <t>1330790728</t>
  </si>
  <si>
    <t>https://podminky.urs.cz/item/CS_URS_2021_02/317944321</t>
  </si>
  <si>
    <t>I 12 překlady na vybouranými okenními otvory</t>
  </si>
  <si>
    <t>1,5*3*13*11,1*0,001</t>
  </si>
  <si>
    <t>346244381</t>
  </si>
  <si>
    <t>Plentování ocelových válcovaných nosníků jednostranné cihlami na maltu, výška stojiny do 200 mm</t>
  </si>
  <si>
    <t>m2</t>
  </si>
  <si>
    <t>1552239212</t>
  </si>
  <si>
    <t>https://podminky.urs.cz/item/CS_URS_2021_02/346244381</t>
  </si>
  <si>
    <t>1,5*0,2*13*2</t>
  </si>
  <si>
    <t>6</t>
  </si>
  <si>
    <t>Úpravy povrchů, podlahy a osazování výplní</t>
  </si>
  <si>
    <t>612325422</t>
  </si>
  <si>
    <t>Oprava vápenocementové omítky vnitřních ploch štukové dvouvrstvé, tloušťky do 20 mm a tloušťky štuku do 3 mm stěn, v rozsahu opravované plochy přes 10 do 30%</t>
  </si>
  <si>
    <t>-2072397876</t>
  </si>
  <si>
    <t>https://podminky.urs.cz/item/CS_URS_2021_02/612325422</t>
  </si>
  <si>
    <t>ostění oken</t>
  </si>
  <si>
    <t>((1,2+0,8*2)*13+(1,2+2,075*2)*12+(4,8+2,075*2)*7)*0,3</t>
  </si>
  <si>
    <t>Součet</t>
  </si>
  <si>
    <t>7</t>
  </si>
  <si>
    <t>632450134</t>
  </si>
  <si>
    <t>Potěr cementový vyrovnávací ze suchých směsí v ploše o průměrné (střední) tl. přes 40 do 50 mm</t>
  </si>
  <si>
    <t>224113635</t>
  </si>
  <si>
    <t>https://podminky.urs.cz/item/CS_URS_2021_02/632450134</t>
  </si>
  <si>
    <t>10,67</t>
  </si>
  <si>
    <t>8</t>
  </si>
  <si>
    <t>632451103</t>
  </si>
  <si>
    <t xml:space="preserve">Potěr cementový samonivelační ze suchých směsí tloušťky přes 5 do 10 mm </t>
  </si>
  <si>
    <t>114883173</t>
  </si>
  <si>
    <t>https://podminky.urs.cz/item/CS_URS_2021_02/632451103</t>
  </si>
  <si>
    <t>998</t>
  </si>
  <si>
    <t>Přesun hmot</t>
  </si>
  <si>
    <t>33</t>
  </si>
  <si>
    <t>998012102</t>
  </si>
  <si>
    <t>Přesun hmot pro budovy občanské výstavby, bydlení, výrobu a služby s nosnou svislou konstrukcí monolitickou betonovou tyčovou s vyzdívaným obvodovým pláštěm vodorovná dopravní vzdálenost do 100 m pro budovy výšky přes 6 do 12 m</t>
  </si>
  <si>
    <t>1507048329</t>
  </si>
  <si>
    <t>https://podminky.urs.cz/item/CS_URS_2021_02/998012102</t>
  </si>
  <si>
    <t>PSV</t>
  </si>
  <si>
    <t>Práce a dodávky PSV</t>
  </si>
  <si>
    <t>713</t>
  </si>
  <si>
    <t>Izolace tepelné</t>
  </si>
  <si>
    <t>35</t>
  </si>
  <si>
    <t>713121111</t>
  </si>
  <si>
    <t>Montáž tepelné izolace podlah rohožemi, pásy, deskami, dílci, bloky (izolační materiál ve specifikaci) kladenými volně jednovrstvá</t>
  </si>
  <si>
    <t>16</t>
  </si>
  <si>
    <t>-1939341244</t>
  </si>
  <si>
    <t>https://podminky.urs.cz/item/CS_URS_2021_02/713121111</t>
  </si>
  <si>
    <t>kročejová izolacce podlah</t>
  </si>
  <si>
    <t>36</t>
  </si>
  <si>
    <t>M</t>
  </si>
  <si>
    <t>28376558</t>
  </si>
  <si>
    <t>deska polystyrénová pro snížení kročejového hluku (max. zatížení 6,5 kN/m2) tl 40mm</t>
  </si>
  <si>
    <t>32</t>
  </si>
  <si>
    <t>369649695</t>
  </si>
  <si>
    <t>10,67*1,02 'Přepočtené koeficientem množství</t>
  </si>
  <si>
    <t>37</t>
  </si>
  <si>
    <t>713191132</t>
  </si>
  <si>
    <t>Montáž tepelné izolace stavebních konstrukcí - doplňky a konstrukční součásti podlah, stropů vrchem nebo střech překrytím fólií separační z PE</t>
  </si>
  <si>
    <t>-2118189867</t>
  </si>
  <si>
    <t>https://podminky.urs.cz/item/CS_URS_2021_02/713191132</t>
  </si>
  <si>
    <t>38</t>
  </si>
  <si>
    <t>28329042</t>
  </si>
  <si>
    <t>fólie PE separační či ochranná tl 0,2mm</t>
  </si>
  <si>
    <t>1026695767</t>
  </si>
  <si>
    <t>10,67*1,1655 'Přepočtené koeficientem množství</t>
  </si>
  <si>
    <t>39</t>
  </si>
  <si>
    <t>998713102</t>
  </si>
  <si>
    <t>Přesun hmot pro izolace tepelné stanovený z hmotnosti přesunovaného materiálu vodorovná dopravní vzdálenost do 50 m v objektech výšky přes 6 m do 12 m</t>
  </si>
  <si>
    <t>281331817</t>
  </si>
  <si>
    <t>https://podminky.urs.cz/item/CS_URS_2021_02/998713102</t>
  </si>
  <si>
    <t>763</t>
  </si>
  <si>
    <t>Konstrukce suché výstavby</t>
  </si>
  <si>
    <t>45</t>
  </si>
  <si>
    <t>763111462</t>
  </si>
  <si>
    <t>Příčka ze sádrokartonových desek s nosnou konstrukcí z jednoduchých ocelových profilů UW, CW dvojitě opláštěná deskami akustickými tl. 2 x 12,5 mm s izolací, EI 90, příčka tl. 150 mm, profil 100, Rw do 61 dB</t>
  </si>
  <si>
    <t>-803694569</t>
  </si>
  <si>
    <t>https://podminky.urs.cz/item/CS_URS_2021_02/763111462</t>
  </si>
  <si>
    <t>2.np m.č.203</t>
  </si>
  <si>
    <t>4,6*3,175</t>
  </si>
  <si>
    <t>52</t>
  </si>
  <si>
    <t>763135102</t>
  </si>
  <si>
    <t>Montáž sádrokartonového podhledu kazetového demontovatelného, velikosti kazet 600x600 mm včetně zavěšené nosné konstrukce polozapuštěné</t>
  </si>
  <si>
    <t>-1969142687</t>
  </si>
  <si>
    <t>https://podminky.urs.cz/item/CS_URS_2021_02/763135102</t>
  </si>
  <si>
    <t>Dle tabulky podhledů  PH 1</t>
  </si>
  <si>
    <t>m.č. 203</t>
  </si>
  <si>
    <t>53</t>
  </si>
  <si>
    <t>59030575</t>
  </si>
  <si>
    <t>podhled kazetový děrovaný kruh 6,5mm, polozapuštěný rastr tl 10mm 600x600mm</t>
  </si>
  <si>
    <t>23013260</t>
  </si>
  <si>
    <t>10,67*1,05 'Přepočtené koeficientem množství</t>
  </si>
  <si>
    <t>55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</si>
  <si>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</si>
  <si>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</si>
  <si>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-1067628743</t>
  </si>
  <si>
    <t>https://podminky.urs.cz/item/CS_URS_2021_02/998763302</t>
  </si>
  <si>
    <t>764</t>
  </si>
  <si>
    <t>Konstrukce klempířské</t>
  </si>
  <si>
    <t>56</t>
  </si>
  <si>
    <t>764002851</t>
  </si>
  <si>
    <t>Demontáž klempířských konstrukcí oplechování parapetů do suti</t>
  </si>
  <si>
    <t>m</t>
  </si>
  <si>
    <t>19039328</t>
  </si>
  <si>
    <t>https://podminky.urs.cz/item/CS_URS_2021_02/764002851</t>
  </si>
  <si>
    <t>2.np</t>
  </si>
  <si>
    <t>1,2*(12*2+4,8*7)</t>
  </si>
  <si>
    <t>57</t>
  </si>
  <si>
    <t>764226443</t>
  </si>
  <si>
    <t xml:space="preserve">Oplechování parapetů z hliníkového plechu rovných celoplošně lepené, bez rohů rš 210mm_x000D_
</t>
  </si>
  <si>
    <t>19686370</t>
  </si>
  <si>
    <t>https://podminky.urs.cz/item/CS_URS_2021_02/764226443</t>
  </si>
  <si>
    <t>4,8*7+1,2*25</t>
  </si>
  <si>
    <t>58</t>
  </si>
  <si>
    <t>998764102</t>
  </si>
  <si>
    <t>Přesun hmot pro konstrukce klempířské stanovený z hmotnosti přesunovaného materiálu vodorovná dopravní vzdálenost do 50 m v objektech výšky přes 6 do 12 m</t>
  </si>
  <si>
    <t>-72210894</t>
  </si>
  <si>
    <t>https://podminky.urs.cz/item/CS_URS_2021_02/998764102</t>
  </si>
  <si>
    <t>766</t>
  </si>
  <si>
    <t>Konstrukce truhlářské</t>
  </si>
  <si>
    <t>61</t>
  </si>
  <si>
    <t>766441821</t>
  </si>
  <si>
    <t>Demontáž parapetních desek dřevěných nebo plastových šířky do 300 mm délky přes 1 m</t>
  </si>
  <si>
    <t>kus</t>
  </si>
  <si>
    <t>1576970554</t>
  </si>
  <si>
    <t>https://podminky.urs.cz/item/CS_URS_2021_02/766441821</t>
  </si>
  <si>
    <t>13+12*2+7</t>
  </si>
  <si>
    <t>70</t>
  </si>
  <si>
    <t>766694112</t>
  </si>
  <si>
    <t>Montáž ostatních truhlářských konstrukcí parapetních desek dřevěných nebo plastových šířky do 300 mm, délky přes 1000 do 1600 mm</t>
  </si>
  <si>
    <t>318799517</t>
  </si>
  <si>
    <t>https://podminky.urs.cz/item/CS_URS_2021_02/766694112</t>
  </si>
  <si>
    <t>12+11+2</t>
  </si>
  <si>
    <t>71</t>
  </si>
  <si>
    <t>60794102</t>
  </si>
  <si>
    <t>parapet dřevotřískový vnitřní povrch laminátový š 260mm</t>
  </si>
  <si>
    <t>-724288280</t>
  </si>
  <si>
    <t>25*1,05 'Přepočtené koeficientem množství</t>
  </si>
  <si>
    <t>72</t>
  </si>
  <si>
    <t>766694115</t>
  </si>
  <si>
    <t>Montáž ostatních truhlářských konstrukcí parapetních desek dřevěných nebo plastových šířky do 300 mm, délky přes 3600 mm</t>
  </si>
  <si>
    <t>-1218686722</t>
  </si>
  <si>
    <t>https://podminky.urs.cz/item/CS_URS_2021_02/766694115</t>
  </si>
  <si>
    <t>73</t>
  </si>
  <si>
    <t>1489334283</t>
  </si>
  <si>
    <t>4,8*7</t>
  </si>
  <si>
    <t>33,6*1,05 'Přepočtené koeficientem množství</t>
  </si>
  <si>
    <t>75</t>
  </si>
  <si>
    <t>998766102</t>
  </si>
  <si>
    <t>Přesun hmot pro konstrukce truhlářské stanovený z hmotnosti přesunovaného materiálu vodorovná dopravní vzdálenost do 50 m v objektech výšky přes 6 do 12 m</t>
  </si>
  <si>
    <t>1152241949</t>
  </si>
  <si>
    <t>https://podminky.urs.cz/item/CS_URS_2021_02/998766102</t>
  </si>
  <si>
    <t>767</t>
  </si>
  <si>
    <t>Konstrukce zámečnické</t>
  </si>
  <si>
    <t>82</t>
  </si>
  <si>
    <t>767620116</t>
  </si>
  <si>
    <t>Montáž oken zdvojených z hliníkových nebo ocelových profilů na polyuretanovou pěnu pevných do zdiva, plochy přes 0,6 do 1,5 m2</t>
  </si>
  <si>
    <t>938470160</t>
  </si>
  <si>
    <t>https://podminky.urs.cz/item/CS_URS_2021_02/767620116</t>
  </si>
  <si>
    <t>O004</t>
  </si>
  <si>
    <t>0,8*1,2*2</t>
  </si>
  <si>
    <t>83</t>
  </si>
  <si>
    <t>55341001</t>
  </si>
  <si>
    <t>okno Al s fixním zasklením trojsklo do plochy 1m2</t>
  </si>
  <si>
    <t>-1596027927</t>
  </si>
  <si>
    <t>84</t>
  </si>
  <si>
    <t>767620122</t>
  </si>
  <si>
    <t>Montáž oken zdvojených z hliníkových nebo ocelových profilů na polyuretanovou pěnu otevíravých do celostěnových panelů nebo ocelové konstrukce, plochy přes 0,6 do 1,5 m2</t>
  </si>
  <si>
    <t>-446977357</t>
  </si>
  <si>
    <t>https://podminky.urs.cz/item/CS_URS_2021_02/767620122</t>
  </si>
  <si>
    <t>85</t>
  </si>
  <si>
    <t>55341013</t>
  </si>
  <si>
    <t>okno Al otevíravé/sklopné trojsklo přes plochu 1m2 v 1,5-2,5m</t>
  </si>
  <si>
    <t>-1717264342</t>
  </si>
  <si>
    <t>2,49*28</t>
  </si>
  <si>
    <t>86</t>
  </si>
  <si>
    <t>-1472498084</t>
  </si>
  <si>
    <t>O002</t>
  </si>
  <si>
    <t>2,49*12</t>
  </si>
  <si>
    <t>87</t>
  </si>
  <si>
    <t>-48517299</t>
  </si>
  <si>
    <t>88</t>
  </si>
  <si>
    <t>767620126</t>
  </si>
  <si>
    <t>Montáž oken zdvojených z hliníkových nebo ocelových profilů na polyuretanovou pěnu otevíravých do zdiva, plochy přes 0,6 do 1,5 m2</t>
  </si>
  <si>
    <t>-1740494851</t>
  </si>
  <si>
    <t>https://podminky.urs.cz/item/CS_URS_2021_02/767620126</t>
  </si>
  <si>
    <t>O003</t>
  </si>
  <si>
    <t>0,8*1,2*11</t>
  </si>
  <si>
    <t>89</t>
  </si>
  <si>
    <t>55341009</t>
  </si>
  <si>
    <t>okno Al otevíravé/sklopné trojsklo do plochy 1m2</t>
  </si>
  <si>
    <t>-936670923</t>
  </si>
  <si>
    <t>90</t>
  </si>
  <si>
    <t>767620127</t>
  </si>
  <si>
    <t>Montáž oken zdvojených z hliníkových nebo ocelových profilů na polyuretanovou pěnu otevíravých do zdiva, plochy přes 1,5 do 2,5 m2</t>
  </si>
  <si>
    <t>1862293794</t>
  </si>
  <si>
    <t>https://podminky.urs.cz/item/CS_URS_2021_02/767620127</t>
  </si>
  <si>
    <t>92</t>
  </si>
  <si>
    <t>767640112</t>
  </si>
  <si>
    <t>Montáž dveří Al jednokřídlových s nadsvětlíkem</t>
  </si>
  <si>
    <t>-201212276</t>
  </si>
  <si>
    <t>https://podminky.urs.cz/item/CS_URS_2021_02/767640112</t>
  </si>
  <si>
    <t>D001-D08</t>
  </si>
  <si>
    <t>93</t>
  </si>
  <si>
    <t>55341337</t>
  </si>
  <si>
    <t>dveře jednokřídlé Al prosklené s nadsvětlíkem max rozměru otvoru 3,3m2-kompletní dodávka dle tabulky dveří</t>
  </si>
  <si>
    <t>-2022486756</t>
  </si>
  <si>
    <t>tabulka dveří výjres č. D.1.4.6</t>
  </si>
  <si>
    <t>2,41*1</t>
  </si>
  <si>
    <t>96</t>
  </si>
  <si>
    <t>998767102</t>
  </si>
  <si>
    <t>Přesun hmot pro zámečnické konstrukce stanovený z hmotnosti přesunovaného materiálu vodorovná dopravní vzdálenost do 50 m v objektech výšky přes 6 do 12 m</t>
  </si>
  <si>
    <t>1891244781</t>
  </si>
  <si>
    <t>https://podminky.urs.cz/item/CS_URS_2021_02/998767102</t>
  </si>
  <si>
    <t>776</t>
  </si>
  <si>
    <t>Podlahy povlakové</t>
  </si>
  <si>
    <t>101</t>
  </si>
  <si>
    <t>776111311</t>
  </si>
  <si>
    <t>Příprava podkladu vysátí podlah</t>
  </si>
  <si>
    <t>-1798727791</t>
  </si>
  <si>
    <t>https://podminky.urs.cz/item/CS_URS_2021_02/776111311</t>
  </si>
  <si>
    <t>m.č.203</t>
  </si>
  <si>
    <t>102</t>
  </si>
  <si>
    <t>776121112</t>
  </si>
  <si>
    <t>Příprava podkladu penetrace vodou ředitelná podlah</t>
  </si>
  <si>
    <t>-1999596745</t>
  </si>
  <si>
    <t>https://podminky.urs.cz/item/CS_URS_2021_02/776121112</t>
  </si>
  <si>
    <t>104</t>
  </si>
  <si>
    <t>776231111</t>
  </si>
  <si>
    <t>Montáž podlahovin z vinylu lepením lamel nebo čtverců standardním lepidlem</t>
  </si>
  <si>
    <t>-2125096828</t>
  </si>
  <si>
    <t>https://podminky.urs.cz/item/CS_URS_2021_02/776231111</t>
  </si>
  <si>
    <t>105</t>
  </si>
  <si>
    <t>28411051</t>
  </si>
  <si>
    <t>dílce vinylové tl 2,5mm, nášlapná vrstva 0,55mm, úprava PUR, třída zátěže 23/33/42, otlak 0,05mm, R10, třída otěru T, hořlavost Bfl S1, bez ftalátů</t>
  </si>
  <si>
    <t>840459627</t>
  </si>
  <si>
    <t>11,2151791320803*1,1 'Přepočtené koeficientem množství</t>
  </si>
  <si>
    <t>115</t>
  </si>
  <si>
    <t>998776102</t>
  </si>
  <si>
    <t>Přesun hmot pro podlahy povlakové stanovený z hmotnosti přesunovaného materiálu vodorovná dopravní vzdálenost do 50 m v objektech výšky přes 6 do 12 m</t>
  </si>
  <si>
    <t>-498172361</t>
  </si>
  <si>
    <t>https://podminky.urs.cz/item/CS_URS_2021_02/998776102</t>
  </si>
  <si>
    <t>781</t>
  </si>
  <si>
    <t>Dokončovací práce - obklady</t>
  </si>
  <si>
    <t>116</t>
  </si>
  <si>
    <t>781121011</t>
  </si>
  <si>
    <t>Příprava podkladu před provedením obkladu nátěr penetrační na stěnu</t>
  </si>
  <si>
    <t>-921843985</t>
  </si>
  <si>
    <t>https://podminky.urs.cz/item/CS_URS_2021_02/781121011</t>
  </si>
  <si>
    <t>dle tabulky povrchů stěn PS 04</t>
  </si>
  <si>
    <t>(4,6+1,025+0,3)*1,4</t>
  </si>
  <si>
    <t>117</t>
  </si>
  <si>
    <t>781474112</t>
  </si>
  <si>
    <t>Montáž obkladů vnitřních stěn z dlaždic keramických lepených flexibilním lepidlem maloformátových hladkých přes 9 do 12 ks/m2</t>
  </si>
  <si>
    <t>2136135806</t>
  </si>
  <si>
    <t>https://podminky.urs.cz/item/CS_URS_2021_02/781474112</t>
  </si>
  <si>
    <t>118</t>
  </si>
  <si>
    <t>59761026</t>
  </si>
  <si>
    <t>obklad keramický hladký do 12ks/m2</t>
  </si>
  <si>
    <t>1856751728</t>
  </si>
  <si>
    <t>8,295*1,1 'Přepočtené koeficientem množství</t>
  </si>
  <si>
    <t>119</t>
  </si>
  <si>
    <t>781477111</t>
  </si>
  <si>
    <t>Montáž obkladů vnitřních stěn z dlaždic keramických Příplatek k cenám za plochu do 10 m2 jednotlivě</t>
  </si>
  <si>
    <t>817191894</t>
  </si>
  <si>
    <t>https://podminky.urs.cz/item/CS_URS_2021_02/781477111</t>
  </si>
  <si>
    <t>120</t>
  </si>
  <si>
    <t>781477114</t>
  </si>
  <si>
    <t>Montáž obkladů vnitřních stěn z dlaždic keramických Příplatek k cenám za dvousložkový spárovací tmel</t>
  </si>
  <si>
    <t>1810478335</t>
  </si>
  <si>
    <t>https://podminky.urs.cz/item/CS_URS_2021_02/781477114</t>
  </si>
  <si>
    <t>121</t>
  </si>
  <si>
    <t>998781102</t>
  </si>
  <si>
    <t>Přesun hmot pro obklady keramické stanovený z hmotnosti přesunovaného materiálu vodorovná dopravní vzdálenost do 50 m v objektech výšky přes 6 do 12 m</t>
  </si>
  <si>
    <t>189943705</t>
  </si>
  <si>
    <t>https://podminky.urs.cz/item/CS_URS_2021_02/998781102</t>
  </si>
  <si>
    <t>784</t>
  </si>
  <si>
    <t>Dokončovací práce - malby a tapety</t>
  </si>
  <si>
    <t>122</t>
  </si>
  <si>
    <t>784211103</t>
  </si>
  <si>
    <t>Malby z malířských směsí oděruvzdorných za mokra dvojnásobné, bílé za mokra oděruvzdorné výborně v místnostech výšky přes 3,80 do 5,00 m</t>
  </si>
  <si>
    <t>359041261</t>
  </si>
  <si>
    <t>https://podminky.urs.cz/item/CS_URS_2021_02/784211103</t>
  </si>
  <si>
    <t>na SD příčky dle tabulky povrchů stěn</t>
  </si>
  <si>
    <t>33,76</t>
  </si>
  <si>
    <t>786</t>
  </si>
  <si>
    <t>Dokončovací práce - čalounické úpravy</t>
  </si>
  <si>
    <t>126</t>
  </si>
  <si>
    <t>786614001</t>
  </si>
  <si>
    <t>Montáž venkovních rolet upevněných na rám okenního nebo dveřního otvoru nebo na ostění, ovládaných motorem, včetně horního boxu a vodících profilů, plochy do 4 m2</t>
  </si>
  <si>
    <t>-391858704</t>
  </si>
  <si>
    <t>https://podminky.urs.cz/item/CS_URS_2021_02/786614001</t>
  </si>
  <si>
    <t>0,8*1,2*13</t>
  </si>
  <si>
    <t>127</t>
  </si>
  <si>
    <t>PRC</t>
  </si>
  <si>
    <t>Venkovní doplněk - protisluneční roleta AL 078/118 pro rozměr rámu okna 78x118 cm</t>
  </si>
  <si>
    <t>vlastní</t>
  </si>
  <si>
    <t>446356015</t>
  </si>
  <si>
    <t>13*2 'Přepočtené koeficientem množství</t>
  </si>
  <si>
    <t>128</t>
  </si>
  <si>
    <t>786623011</t>
  </si>
  <si>
    <t>Montáž venkovních žaluzií do okenního nebo dveřního otvoru, ovládaných motorem, upevněných na rám nebo do žaluziově schránky, plochy do 4 m2</t>
  </si>
  <si>
    <t>-1753023517</t>
  </si>
  <si>
    <t>https://podminky.urs.cz/item/CS_URS_2021_02/786623011</t>
  </si>
  <si>
    <t>129</t>
  </si>
  <si>
    <t>55342526</t>
  </si>
  <si>
    <t>žaluzie Z-90 ovládaná základním motorem včetně příslušenství plochy do 2,5m2</t>
  </si>
  <si>
    <t>-1503481893</t>
  </si>
  <si>
    <t>2,075*1,2*12</t>
  </si>
  <si>
    <t>130</t>
  </si>
  <si>
    <t>786623017</t>
  </si>
  <si>
    <t>Montáž venkovních žaluzií do okenního nebo dveřního otvoru, ovládaných motorem, upevněných na rám nebo do žaluziově schránky, plochy přes 8 m2</t>
  </si>
  <si>
    <t>-1951220611</t>
  </si>
  <si>
    <t>https://podminky.urs.cz/item/CS_URS_2021_02/786623017</t>
  </si>
  <si>
    <t>131</t>
  </si>
  <si>
    <t>55342534</t>
  </si>
  <si>
    <t>žaluzie Z-90 ovládaná základním motorem včetně příslušenství plochy do 12,0m2</t>
  </si>
  <si>
    <t>-531917110</t>
  </si>
  <si>
    <t>2,075*4,8*8</t>
  </si>
  <si>
    <t>132</t>
  </si>
  <si>
    <t>998786102</t>
  </si>
  <si>
    <t>Přesun hmot pro stínění a čalounické úpravy stanovený z hmotnosti přesunovaného materiálu vodorovná dopravní vzdálenost do 50 m v objektech výšky (hloubky) přes 6 do 12 m</t>
  </si>
  <si>
    <t>1933707089</t>
  </si>
  <si>
    <t>https://podminky.urs.cz/item/CS_URS_2021_02/998786102</t>
  </si>
  <si>
    <t>2102702 - Vnitřní vybavení</t>
  </si>
  <si>
    <t>N00 - Nepojmenované práce</t>
  </si>
  <si>
    <t>N00</t>
  </si>
  <si>
    <t>Nepojmenované práce</t>
  </si>
  <si>
    <t>256</t>
  </si>
  <si>
    <t>64</t>
  </si>
  <si>
    <t>10</t>
  </si>
  <si>
    <t>N23</t>
  </si>
  <si>
    <t>Kuchyňská linka z DTDL laminované dřevotřísky vč.vest.lednice ,sklokeram varné desky, nerezovým dřezem a baterie 600x4200x850mm</t>
  </si>
  <si>
    <t>soubor</t>
  </si>
  <si>
    <t>-1154377328</t>
  </si>
  <si>
    <t>2102703 - Zdravotechnické instalace</t>
  </si>
  <si>
    <t>721 - Vnitřní kanalizace</t>
  </si>
  <si>
    <t>722 - Vnitřní vodovod</t>
  </si>
  <si>
    <t>725 - Zařizovací předměty</t>
  </si>
  <si>
    <t>721</t>
  </si>
  <si>
    <t>Vnitřní kanalizace</t>
  </si>
  <si>
    <t>721176103R00</t>
  </si>
  <si>
    <t>Potrubí HT připojovací vnější průměr D 50 mm, tloušťka stěny 1,8 mm, DN 50</t>
  </si>
  <si>
    <t>RTS 21/ I</t>
  </si>
  <si>
    <t>30</t>
  </si>
  <si>
    <t>P</t>
  </si>
  <si>
    <t>Poznámka k položce:_x000D_
včetně tvarovek, objímek. Bez zednických výpomocí.</t>
  </si>
  <si>
    <t>Potrubí včetně tvarovek. Bez zednických výpomocí.</t>
  </si>
  <si>
    <t>2,0</t>
  </si>
  <si>
    <t>998721101R00</t>
  </si>
  <si>
    <t>Přesun hmot pro vnitřní kanalizaci v objektech výšky do 6 m</t>
  </si>
  <si>
    <t>40</t>
  </si>
  <si>
    <t>Poznámka k položce:_x000D_
50 m vodorovně, měřeno od těžiště půdorysné plochy skládky do těžiště půdorysné plochy objektu</t>
  </si>
  <si>
    <t>722</t>
  </si>
  <si>
    <t>Vnitřní vodovod</t>
  </si>
  <si>
    <t>722172331R00</t>
  </si>
  <si>
    <t>Potrubí z plastických hmot polypropylenové potrubí PP-R, D 20 mm, s 3,4 mm, PN 20, polyfúzně svařované, včetně zednických výpomocí</t>
  </si>
  <si>
    <t>48</t>
  </si>
  <si>
    <t>Poznámka k položce:_x000D_
včetně tvarovek, bez zednických výpomocí</t>
  </si>
  <si>
    <t>Potrubí včetně tvarovek a zednických výpomocí.</t>
  </si>
  <si>
    <t>Včetně pomocného lešení o výšce podlahy do 1900 mm a pro zatížení do 1,5 kPa.</t>
  </si>
  <si>
    <t>3,0</t>
  </si>
  <si>
    <t>998722101R00</t>
  </si>
  <si>
    <t>Přesun hmot pro vnitřní vodovod v objektech výšky do 6 m</t>
  </si>
  <si>
    <t>76</t>
  </si>
  <si>
    <t>Poznámka k položce:_x000D_
vodorovně do 50 m</t>
  </si>
  <si>
    <t>725</t>
  </si>
  <si>
    <t>Zařizovací předměty</t>
  </si>
  <si>
    <t>725311121</t>
  </si>
  <si>
    <t>Dřezy bez výtokových armatur jednoduché se zápachovou uzávěrkou nerezové s odkapávací plochou 560x480 mm a miskou</t>
  </si>
  <si>
    <t>CS ÚRS 2021 01</t>
  </si>
  <si>
    <t>319340197</t>
  </si>
  <si>
    <t>https://podminky.urs.cz/item/CS_URS_2021_01/725311121</t>
  </si>
  <si>
    <t>725823111RT2</t>
  </si>
  <si>
    <t>Baterie umyvadlové a dřezové umyvadlová, stojánková, ruční ovládání bez otvírání odpadu, nadstandardní, včetně dodávky materiálu</t>
  </si>
  <si>
    <t>998725101R00</t>
  </si>
  <si>
    <t>Přesun hmot pro zařizovací předměty v objektech výšky do 6 m</t>
  </si>
  <si>
    <t>2102705 - Vytápění</t>
  </si>
  <si>
    <t>733 - Rozvod potrubí</t>
  </si>
  <si>
    <t>734 - Armatury</t>
  </si>
  <si>
    <t>735 - Otopná tělesa</t>
  </si>
  <si>
    <t>783 - Nátěry</t>
  </si>
  <si>
    <t>733</t>
  </si>
  <si>
    <t>Rozvod potrubí</t>
  </si>
  <si>
    <t>733121110R00</t>
  </si>
  <si>
    <t>Potrubí z trubek hladkých ocelových bezešvých tvářených za tepla nízkotlaké, D 22 mm, tloušťka stěny 2,6 mm</t>
  </si>
  <si>
    <t>6,0</t>
  </si>
  <si>
    <t>734</t>
  </si>
  <si>
    <t>Armatury</t>
  </si>
  <si>
    <t>734223122RT2</t>
  </si>
  <si>
    <t>Ventily a kohouty regulační závitové včetně dodávky materiálu termostatický ventil, dvouregulační, DN 15, přímý, mosaz, termostatická hlavice, PN 10, vnitřní závit</t>
  </si>
  <si>
    <t>Odkaz na mn. položky pořadí 21 : 38,00000</t>
  </si>
  <si>
    <t>17</t>
  </si>
  <si>
    <t>734266426R00</t>
  </si>
  <si>
    <t>Šroubení pro radiátory typu VK dvoutrubkový systém s vypouštěním, rohové, bronzové, DN EK 20x15, PN 10, včetně dodávky materiálu</t>
  </si>
  <si>
    <t>34</t>
  </si>
  <si>
    <t>735</t>
  </si>
  <si>
    <t>Otopná tělesa</t>
  </si>
  <si>
    <t>735157566R00</t>
  </si>
  <si>
    <t>Otopná tělesa panelová počet desek 2, počet přídavných přestupných ploch 1, výška 600 mm, délka 1000 mm, provedení ventil kompakt, pravé spodní připojení, s nuceným oběhem, čelní deska profilovaná, včetně dodávky materiálu</t>
  </si>
  <si>
    <t>42</t>
  </si>
  <si>
    <t>203 : 1</t>
  </si>
  <si>
    <t>22</t>
  </si>
  <si>
    <t>735156920R00</t>
  </si>
  <si>
    <t>Otopná tělesa panelová doplňkové práce tlakové zkoušky , těles dvouřadých</t>
  </si>
  <si>
    <t>44</t>
  </si>
  <si>
    <t>23</t>
  </si>
  <si>
    <t>735191905R00</t>
  </si>
  <si>
    <t>Ostatní opravy otopných těles odvzdušnění otopných těles</t>
  </si>
  <si>
    <t>46</t>
  </si>
  <si>
    <t>28</t>
  </si>
  <si>
    <t>998735103R00</t>
  </si>
  <si>
    <t>Přesun hmot pro otopná tělesa v objektech výšky do 24 m</t>
  </si>
  <si>
    <t>783</t>
  </si>
  <si>
    <t>Nátěry</t>
  </si>
  <si>
    <t>29</t>
  </si>
  <si>
    <t>783424340R00</t>
  </si>
  <si>
    <t>Nátěry potrubí a armatur syntetické potrubí, do DN 50 mm, dvojnásobné s 1x emailováním a základním nátěrem</t>
  </si>
  <si>
    <t>Poznámka k položce:_x000D_
na vzduchu schnoucí</t>
  </si>
  <si>
    <t>2102706 - Chlazení</t>
  </si>
  <si>
    <t>724.3 - Chlazení - systém 3 ( (konzultační místnosti SZ)</t>
  </si>
  <si>
    <t>724.3</t>
  </si>
  <si>
    <t>Chlazení - systém 3 ( (konzultační místnosti SZ)</t>
  </si>
  <si>
    <t>724.3_R_002.1</t>
  </si>
  <si>
    <t>Vnitřní chladící nástěnná jednotka, Qch = 1,5 kW, Qt = 1,7 kW, m = 9 kg,, 290 x 870 x 214 mm, připojení 1/4" a 1/2"</t>
  </si>
  <si>
    <t>ks</t>
  </si>
  <si>
    <t>Vlastní</t>
  </si>
  <si>
    <t>2102707 -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</si>
  <si>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</si>
  <si>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</si>
  <si>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</si>
  <si>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</si>
  <si>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</si>
  <si>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21M</t>
  </si>
  <si>
    <t>Montáž elektroinstalce</t>
  </si>
  <si>
    <t>504764610</t>
  </si>
  <si>
    <t>materiál</t>
  </si>
  <si>
    <t>Materiál elektroinstalace</t>
  </si>
  <si>
    <t>849711023</t>
  </si>
  <si>
    <t>ostatní</t>
  </si>
  <si>
    <t>Revize,měření osvětlení +2%</t>
  </si>
  <si>
    <t>-1934852096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</si>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</sst>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family val="2"/>
    </font>
    <font>
      <b/>
      <sz val="16"/>
      <name val="Trebuchet MS"/>
      <family val="2"/>
    </font>
    <font>
      <b/>
      <sz val="11"/>
      <name val="Trebuchet MS"/>
      <family val="2"/>
    </font>
    <font>
      <sz val="8"/>
      <name val="Arial CE"/>
      <charset val="238"/>
    </font>
    <font>
      <sz val="9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9"/>
      <name val="Trebuchet MS"/>
      <family val="2"/>
    </font>
    <font>
      <b/>
      <sz val="8"/>
      <name val="Arial CE"/>
      <charset val="238"/>
    </font>
    <font>
      <u/>
      <sz val="11"/>
      <color theme="10"/>
      <name val="Calibri"/>
      <family val="2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6" fillId="3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98763302" TargetMode="External"/><Relationship Id="rId18" Type="http://schemas.openxmlformats.org/officeDocument/2006/relationships/hyperlink" Target="https://podminky.urs.cz/item/CS_URS_2021_02/766694112" TargetMode="External"/><Relationship Id="rId26" Type="http://schemas.openxmlformats.org/officeDocument/2006/relationships/hyperlink" Target="https://podminky.urs.cz/item/CS_URS_2021_02/767640112" TargetMode="External"/><Relationship Id="rId39" Type="http://schemas.openxmlformats.org/officeDocument/2006/relationships/hyperlink" Target="https://podminky.urs.cz/item/CS_URS_2021_02/786623011" TargetMode="External"/><Relationship Id="rId21" Type="http://schemas.openxmlformats.org/officeDocument/2006/relationships/hyperlink" Target="https://podminky.urs.cz/item/CS_URS_2021_02/767620116" TargetMode="External"/><Relationship Id="rId34" Type="http://schemas.openxmlformats.org/officeDocument/2006/relationships/hyperlink" Target="https://podminky.urs.cz/item/CS_URS_2021_02/781477111" TargetMode="External"/><Relationship Id="rId42" Type="http://schemas.openxmlformats.org/officeDocument/2006/relationships/drawing" Target="../drawings/drawing2.xml"/><Relationship Id="rId7" Type="http://schemas.openxmlformats.org/officeDocument/2006/relationships/hyperlink" Target="https://podminky.urs.cz/item/CS_URS_2021_02/998012102" TargetMode="External"/><Relationship Id="rId2" Type="http://schemas.openxmlformats.org/officeDocument/2006/relationships/hyperlink" Target="https://podminky.urs.cz/item/CS_URS_2021_02/317944321" TargetMode="External"/><Relationship Id="rId16" Type="http://schemas.openxmlformats.org/officeDocument/2006/relationships/hyperlink" Target="https://podminky.urs.cz/item/CS_URS_2021_02/998764102" TargetMode="External"/><Relationship Id="rId20" Type="http://schemas.openxmlformats.org/officeDocument/2006/relationships/hyperlink" Target="https://podminky.urs.cz/item/CS_URS_2021_02/998766102" TargetMode="External"/><Relationship Id="rId29" Type="http://schemas.openxmlformats.org/officeDocument/2006/relationships/hyperlink" Target="https://podminky.urs.cz/item/CS_URS_2021_02/776121112" TargetMode="External"/><Relationship Id="rId41" Type="http://schemas.openxmlformats.org/officeDocument/2006/relationships/hyperlink" Target="https://podminky.urs.cz/item/CS_URS_2021_02/998786102" TargetMode="External"/><Relationship Id="rId1" Type="http://schemas.openxmlformats.org/officeDocument/2006/relationships/hyperlink" Target="https://podminky.urs.cz/item/CS_URS_2021_02/317234410" TargetMode="External"/><Relationship Id="rId6" Type="http://schemas.openxmlformats.org/officeDocument/2006/relationships/hyperlink" Target="https://podminky.urs.cz/item/CS_URS_2021_02/632451103" TargetMode="External"/><Relationship Id="rId11" Type="http://schemas.openxmlformats.org/officeDocument/2006/relationships/hyperlink" Target="https://podminky.urs.cz/item/CS_URS_2021_02/763111462" TargetMode="External"/><Relationship Id="rId24" Type="http://schemas.openxmlformats.org/officeDocument/2006/relationships/hyperlink" Target="https://podminky.urs.cz/item/CS_URS_2021_02/767620126" TargetMode="External"/><Relationship Id="rId32" Type="http://schemas.openxmlformats.org/officeDocument/2006/relationships/hyperlink" Target="https://podminky.urs.cz/item/CS_URS_2021_02/781121011" TargetMode="External"/><Relationship Id="rId37" Type="http://schemas.openxmlformats.org/officeDocument/2006/relationships/hyperlink" Target="https://podminky.urs.cz/item/CS_URS_2021_02/784211103" TargetMode="External"/><Relationship Id="rId40" Type="http://schemas.openxmlformats.org/officeDocument/2006/relationships/hyperlink" Target="https://podminky.urs.cz/item/CS_URS_2021_02/786623017" TargetMode="External"/><Relationship Id="rId5" Type="http://schemas.openxmlformats.org/officeDocument/2006/relationships/hyperlink" Target="https://podminky.urs.cz/item/CS_URS_2021_02/632450134" TargetMode="External"/><Relationship Id="rId15" Type="http://schemas.openxmlformats.org/officeDocument/2006/relationships/hyperlink" Target="https://podminky.urs.cz/item/CS_URS_2021_02/764226443" TargetMode="External"/><Relationship Id="rId23" Type="http://schemas.openxmlformats.org/officeDocument/2006/relationships/hyperlink" Target="https://podminky.urs.cz/item/CS_URS_2021_02/767620122" TargetMode="External"/><Relationship Id="rId28" Type="http://schemas.openxmlformats.org/officeDocument/2006/relationships/hyperlink" Target="https://podminky.urs.cz/item/CS_URS_2021_02/776111311" TargetMode="External"/><Relationship Id="rId36" Type="http://schemas.openxmlformats.org/officeDocument/2006/relationships/hyperlink" Target="https://podminky.urs.cz/item/CS_URS_2021_02/998781102" TargetMode="External"/><Relationship Id="rId10" Type="http://schemas.openxmlformats.org/officeDocument/2006/relationships/hyperlink" Target="https://podminky.urs.cz/item/CS_URS_2021_02/998713102" TargetMode="External"/><Relationship Id="rId19" Type="http://schemas.openxmlformats.org/officeDocument/2006/relationships/hyperlink" Target="https://podminky.urs.cz/item/CS_URS_2021_02/766694115" TargetMode="External"/><Relationship Id="rId31" Type="http://schemas.openxmlformats.org/officeDocument/2006/relationships/hyperlink" Target="https://podminky.urs.cz/item/CS_URS_2021_02/998776102" TargetMode="External"/><Relationship Id="rId4" Type="http://schemas.openxmlformats.org/officeDocument/2006/relationships/hyperlink" Target="https://podminky.urs.cz/item/CS_URS_2021_02/612325422" TargetMode="External"/><Relationship Id="rId9" Type="http://schemas.openxmlformats.org/officeDocument/2006/relationships/hyperlink" Target="https://podminky.urs.cz/item/CS_URS_2021_02/713191132" TargetMode="External"/><Relationship Id="rId14" Type="http://schemas.openxmlformats.org/officeDocument/2006/relationships/hyperlink" Target="https://podminky.urs.cz/item/CS_URS_2021_02/764002851" TargetMode="External"/><Relationship Id="rId22" Type="http://schemas.openxmlformats.org/officeDocument/2006/relationships/hyperlink" Target="https://podminky.urs.cz/item/CS_URS_2021_02/767620122" TargetMode="External"/><Relationship Id="rId27" Type="http://schemas.openxmlformats.org/officeDocument/2006/relationships/hyperlink" Target="https://podminky.urs.cz/item/CS_URS_2021_02/998767102" TargetMode="External"/><Relationship Id="rId30" Type="http://schemas.openxmlformats.org/officeDocument/2006/relationships/hyperlink" Target="https://podminky.urs.cz/item/CS_URS_2021_02/776231111" TargetMode="External"/><Relationship Id="rId35" Type="http://schemas.openxmlformats.org/officeDocument/2006/relationships/hyperlink" Target="https://podminky.urs.cz/item/CS_URS_2021_02/781477114" TargetMode="External"/><Relationship Id="rId8" Type="http://schemas.openxmlformats.org/officeDocument/2006/relationships/hyperlink" Target="https://podminky.urs.cz/item/CS_URS_2021_02/713121111" TargetMode="External"/><Relationship Id="rId3" Type="http://schemas.openxmlformats.org/officeDocument/2006/relationships/hyperlink" Target="https://podminky.urs.cz/item/CS_URS_2021_02/346244381" TargetMode="External"/><Relationship Id="rId12" Type="http://schemas.openxmlformats.org/officeDocument/2006/relationships/hyperlink" Target="https://podminky.urs.cz/item/CS_URS_2021_02/763135102" TargetMode="External"/><Relationship Id="rId17" Type="http://schemas.openxmlformats.org/officeDocument/2006/relationships/hyperlink" Target="https://podminky.urs.cz/item/CS_URS_2021_02/766441821" TargetMode="External"/><Relationship Id="rId25" Type="http://schemas.openxmlformats.org/officeDocument/2006/relationships/hyperlink" Target="https://podminky.urs.cz/item/CS_URS_2021_02/767620127" TargetMode="External"/><Relationship Id="rId33" Type="http://schemas.openxmlformats.org/officeDocument/2006/relationships/hyperlink" Target="https://podminky.urs.cz/item/CS_URS_2021_02/781474112" TargetMode="External"/><Relationship Id="rId38" Type="http://schemas.openxmlformats.org/officeDocument/2006/relationships/hyperlink" Target="https://podminky.urs.cz/item/CS_URS_2021_02/7866140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podminky.urs.cz/item/CS_URS_2021_01/72531112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workbookViewId="0"/>
  </sheetViews>
  <sheetFormatPr baseColWidth="10" defaultRowHeight="16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 ht="1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7" customHeight="1">
      <c r="AR2" s="306" t="s">
        <v>6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7" t="s">
        <v>7</v>
      </c>
      <c r="BT2" s="17" t="s">
        <v>8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ht="12" customHeight="1">
      <c r="B5" s="20"/>
      <c r="D5" s="24" t="s">
        <v>14</v>
      </c>
      <c r="K5" s="290" t="s">
        <v>15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R5" s="20"/>
      <c r="BE5" s="287" t="s">
        <v>16</v>
      </c>
      <c r="BS5" s="17" t="s">
        <v>7</v>
      </c>
    </row>
    <row r="6" spans="1:74" ht="37" customHeight="1">
      <c r="B6" s="20"/>
      <c r="D6" s="26" t="s">
        <v>17</v>
      </c>
      <c r="K6" s="292" t="s">
        <v>18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R6" s="20"/>
      <c r="BE6" s="288"/>
      <c r="BS6" s="17" t="s">
        <v>7</v>
      </c>
    </row>
    <row r="7" spans="1:74" ht="12" customHeight="1">
      <c r="B7" s="20"/>
      <c r="D7" s="27" t="s">
        <v>19</v>
      </c>
      <c r="K7" s="25" t="s">
        <v>20</v>
      </c>
      <c r="AK7" s="27" t="s">
        <v>21</v>
      </c>
      <c r="AN7" s="25" t="s">
        <v>3</v>
      </c>
      <c r="AR7" s="20"/>
      <c r="BE7" s="288"/>
      <c r="BS7" s="17" t="s">
        <v>7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88"/>
      <c r="BS8" s="17" t="s">
        <v>7</v>
      </c>
    </row>
    <row r="9" spans="1:74" ht="29.25" customHeight="1">
      <c r="B9" s="20"/>
      <c r="D9" s="24" t="s">
        <v>26</v>
      </c>
      <c r="K9" s="29" t="s">
        <v>27</v>
      </c>
      <c r="AR9" s="20"/>
      <c r="BE9" s="288"/>
      <c r="BS9" s="17" t="s">
        <v>7</v>
      </c>
    </row>
    <row r="10" spans="1:74" ht="12" customHeight="1">
      <c r="B10" s="20"/>
      <c r="D10" s="27" t="s">
        <v>28</v>
      </c>
      <c r="AK10" s="27" t="s">
        <v>29</v>
      </c>
      <c r="AN10" s="25" t="s">
        <v>3</v>
      </c>
      <c r="AR10" s="20"/>
      <c r="BE10" s="288"/>
      <c r="BS10" s="17" t="s">
        <v>7</v>
      </c>
    </row>
    <row r="11" spans="1:74" ht="18.5" customHeight="1">
      <c r="B11" s="20"/>
      <c r="E11" s="25" t="s">
        <v>30</v>
      </c>
      <c r="AK11" s="27" t="s">
        <v>31</v>
      </c>
      <c r="AN11" s="25" t="s">
        <v>3</v>
      </c>
      <c r="AR11" s="20"/>
      <c r="BE11" s="288"/>
      <c r="BS11" s="17" t="s">
        <v>7</v>
      </c>
    </row>
    <row r="12" spans="1:74" ht="7" customHeight="1">
      <c r="B12" s="20"/>
      <c r="AR12" s="20"/>
      <c r="BE12" s="288"/>
      <c r="BS12" s="17" t="s">
        <v>7</v>
      </c>
    </row>
    <row r="13" spans="1:74" ht="12" customHeight="1">
      <c r="B13" s="20"/>
      <c r="D13" s="27" t="s">
        <v>32</v>
      </c>
      <c r="AK13" s="27" t="s">
        <v>29</v>
      </c>
      <c r="AN13" s="30" t="s">
        <v>33</v>
      </c>
      <c r="AR13" s="20"/>
      <c r="BE13" s="288"/>
      <c r="BS13" s="17" t="s">
        <v>7</v>
      </c>
    </row>
    <row r="14" spans="1:74" ht="13">
      <c r="B14" s="20"/>
      <c r="E14" s="293" t="s">
        <v>33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7" t="s">
        <v>31</v>
      </c>
      <c r="AN14" s="30" t="s">
        <v>33</v>
      </c>
      <c r="AR14" s="20"/>
      <c r="BE14" s="288"/>
      <c r="BS14" s="17" t="s">
        <v>7</v>
      </c>
    </row>
    <row r="15" spans="1:74" ht="7" customHeight="1">
      <c r="B15" s="20"/>
      <c r="AR15" s="20"/>
      <c r="BE15" s="288"/>
      <c r="BS15" s="17" t="s">
        <v>4</v>
      </c>
    </row>
    <row r="16" spans="1:74" ht="12" customHeight="1">
      <c r="B16" s="20"/>
      <c r="D16" s="27" t="s">
        <v>34</v>
      </c>
      <c r="AK16" s="27" t="s">
        <v>29</v>
      </c>
      <c r="AN16" s="25" t="s">
        <v>3</v>
      </c>
      <c r="AR16" s="20"/>
      <c r="BE16" s="288"/>
      <c r="BS16" s="17" t="s">
        <v>4</v>
      </c>
    </row>
    <row r="17" spans="2:71" ht="18.5" customHeight="1">
      <c r="B17" s="20"/>
      <c r="E17" s="25" t="s">
        <v>35</v>
      </c>
      <c r="AK17" s="27" t="s">
        <v>31</v>
      </c>
      <c r="AN17" s="25" t="s">
        <v>3</v>
      </c>
      <c r="AR17" s="20"/>
      <c r="BE17" s="288"/>
      <c r="BS17" s="17" t="s">
        <v>36</v>
      </c>
    </row>
    <row r="18" spans="2:71" ht="7" customHeight="1">
      <c r="B18" s="20"/>
      <c r="AR18" s="20"/>
      <c r="BE18" s="288"/>
      <c r="BS18" s="17" t="s">
        <v>7</v>
      </c>
    </row>
    <row r="19" spans="2:71" ht="12" customHeight="1">
      <c r="B19" s="20"/>
      <c r="D19" s="27" t="s">
        <v>37</v>
      </c>
      <c r="AK19" s="27" t="s">
        <v>29</v>
      </c>
      <c r="AN19" s="25" t="s">
        <v>3</v>
      </c>
      <c r="AR19" s="20"/>
      <c r="BE19" s="288"/>
      <c r="BS19" s="17" t="s">
        <v>7</v>
      </c>
    </row>
    <row r="20" spans="2:71" ht="18.5" customHeight="1">
      <c r="B20" s="20"/>
      <c r="E20" s="25" t="s">
        <v>38</v>
      </c>
      <c r="AK20" s="27" t="s">
        <v>31</v>
      </c>
      <c r="AN20" s="25" t="s">
        <v>3</v>
      </c>
      <c r="AR20" s="20"/>
      <c r="BE20" s="288"/>
      <c r="BS20" s="17" t="s">
        <v>4</v>
      </c>
    </row>
    <row r="21" spans="2:71" ht="7" customHeight="1">
      <c r="B21" s="20"/>
      <c r="AR21" s="20"/>
      <c r="BE21" s="288"/>
    </row>
    <row r="22" spans="2:71" ht="12" customHeight="1">
      <c r="B22" s="20"/>
      <c r="D22" s="27" t="s">
        <v>39</v>
      </c>
      <c r="AR22" s="20"/>
      <c r="BE22" s="288"/>
    </row>
    <row r="23" spans="2:71" ht="47.25" customHeight="1">
      <c r="B23" s="20"/>
      <c r="E23" s="295" t="s">
        <v>40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R23" s="20"/>
      <c r="BE23" s="288"/>
    </row>
    <row r="24" spans="2:71" ht="7" customHeight="1">
      <c r="B24" s="20"/>
      <c r="AR24" s="20"/>
      <c r="BE24" s="288"/>
    </row>
    <row r="25" spans="2:71" ht="7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88"/>
    </row>
    <row r="26" spans="2:71" s="1" customFormat="1" ht="26" customHeight="1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6">
        <f>ROUND(AG54,2)</f>
        <v>0</v>
      </c>
      <c r="AL26" s="297"/>
      <c r="AM26" s="297"/>
      <c r="AN26" s="297"/>
      <c r="AO26" s="297"/>
      <c r="AR26" s="33"/>
      <c r="BE26" s="288"/>
    </row>
    <row r="27" spans="2:71" s="1" customFormat="1" ht="7" customHeight="1">
      <c r="B27" s="33"/>
      <c r="AR27" s="33"/>
      <c r="BE27" s="288"/>
    </row>
    <row r="28" spans="2:71" s="1" customFormat="1" ht="13">
      <c r="B28" s="33"/>
      <c r="L28" s="298" t="s">
        <v>42</v>
      </c>
      <c r="M28" s="298"/>
      <c r="N28" s="298"/>
      <c r="O28" s="298"/>
      <c r="P28" s="298"/>
      <c r="W28" s="298" t="s">
        <v>43</v>
      </c>
      <c r="X28" s="298"/>
      <c r="Y28" s="298"/>
      <c r="Z28" s="298"/>
      <c r="AA28" s="298"/>
      <c r="AB28" s="298"/>
      <c r="AC28" s="298"/>
      <c r="AD28" s="298"/>
      <c r="AE28" s="298"/>
      <c r="AK28" s="298" t="s">
        <v>44</v>
      </c>
      <c r="AL28" s="298"/>
      <c r="AM28" s="298"/>
      <c r="AN28" s="298"/>
      <c r="AO28" s="298"/>
      <c r="AR28" s="33"/>
      <c r="BE28" s="288"/>
    </row>
    <row r="29" spans="2:71" s="2" customFormat="1" ht="14.5" customHeight="1">
      <c r="B29" s="37"/>
      <c r="D29" s="27" t="s">
        <v>45</v>
      </c>
      <c r="F29" s="27" t="s">
        <v>46</v>
      </c>
      <c r="L29" s="301">
        <v>0.21</v>
      </c>
      <c r="M29" s="300"/>
      <c r="N29" s="300"/>
      <c r="O29" s="300"/>
      <c r="P29" s="300"/>
      <c r="W29" s="299">
        <f>ROUND(AZ54, 2)</f>
        <v>0</v>
      </c>
      <c r="X29" s="300"/>
      <c r="Y29" s="300"/>
      <c r="Z29" s="300"/>
      <c r="AA29" s="300"/>
      <c r="AB29" s="300"/>
      <c r="AC29" s="300"/>
      <c r="AD29" s="300"/>
      <c r="AE29" s="300"/>
      <c r="AK29" s="299">
        <f>ROUND(AV54, 2)</f>
        <v>0</v>
      </c>
      <c r="AL29" s="300"/>
      <c r="AM29" s="300"/>
      <c r="AN29" s="300"/>
      <c r="AO29" s="300"/>
      <c r="AR29" s="37"/>
      <c r="BE29" s="289"/>
    </row>
    <row r="30" spans="2:71" s="2" customFormat="1" ht="14.5" customHeight="1">
      <c r="B30" s="37"/>
      <c r="F30" s="27" t="s">
        <v>47</v>
      </c>
      <c r="L30" s="301">
        <v>0.15</v>
      </c>
      <c r="M30" s="300"/>
      <c r="N30" s="300"/>
      <c r="O30" s="300"/>
      <c r="P30" s="300"/>
      <c r="W30" s="299">
        <f>ROUND(BA54, 2)</f>
        <v>0</v>
      </c>
      <c r="X30" s="300"/>
      <c r="Y30" s="300"/>
      <c r="Z30" s="300"/>
      <c r="AA30" s="300"/>
      <c r="AB30" s="300"/>
      <c r="AC30" s="300"/>
      <c r="AD30" s="300"/>
      <c r="AE30" s="300"/>
      <c r="AK30" s="299">
        <f>ROUND(AW54, 2)</f>
        <v>0</v>
      </c>
      <c r="AL30" s="300"/>
      <c r="AM30" s="300"/>
      <c r="AN30" s="300"/>
      <c r="AO30" s="300"/>
      <c r="AR30" s="37"/>
      <c r="BE30" s="289"/>
    </row>
    <row r="31" spans="2:71" s="2" customFormat="1" ht="14.5" hidden="1" customHeight="1">
      <c r="B31" s="37"/>
      <c r="F31" s="27" t="s">
        <v>48</v>
      </c>
      <c r="L31" s="301">
        <v>0.21</v>
      </c>
      <c r="M31" s="300"/>
      <c r="N31" s="300"/>
      <c r="O31" s="300"/>
      <c r="P31" s="300"/>
      <c r="W31" s="299">
        <f>ROUND(BB54, 2)</f>
        <v>0</v>
      </c>
      <c r="X31" s="300"/>
      <c r="Y31" s="300"/>
      <c r="Z31" s="300"/>
      <c r="AA31" s="300"/>
      <c r="AB31" s="300"/>
      <c r="AC31" s="300"/>
      <c r="AD31" s="300"/>
      <c r="AE31" s="300"/>
      <c r="AK31" s="299">
        <v>0</v>
      </c>
      <c r="AL31" s="300"/>
      <c r="AM31" s="300"/>
      <c r="AN31" s="300"/>
      <c r="AO31" s="300"/>
      <c r="AR31" s="37"/>
      <c r="BE31" s="289"/>
    </row>
    <row r="32" spans="2:71" s="2" customFormat="1" ht="14.5" hidden="1" customHeight="1">
      <c r="B32" s="37"/>
      <c r="F32" s="27" t="s">
        <v>49</v>
      </c>
      <c r="L32" s="301">
        <v>0.15</v>
      </c>
      <c r="M32" s="300"/>
      <c r="N32" s="300"/>
      <c r="O32" s="300"/>
      <c r="P32" s="300"/>
      <c r="W32" s="299">
        <f>ROUND(BC54, 2)</f>
        <v>0</v>
      </c>
      <c r="X32" s="300"/>
      <c r="Y32" s="300"/>
      <c r="Z32" s="300"/>
      <c r="AA32" s="300"/>
      <c r="AB32" s="300"/>
      <c r="AC32" s="300"/>
      <c r="AD32" s="300"/>
      <c r="AE32" s="300"/>
      <c r="AK32" s="299">
        <v>0</v>
      </c>
      <c r="AL32" s="300"/>
      <c r="AM32" s="300"/>
      <c r="AN32" s="300"/>
      <c r="AO32" s="300"/>
      <c r="AR32" s="37"/>
      <c r="BE32" s="289"/>
    </row>
    <row r="33" spans="2:44" s="2" customFormat="1" ht="14.5" hidden="1" customHeight="1">
      <c r="B33" s="37"/>
      <c r="F33" s="27" t="s">
        <v>50</v>
      </c>
      <c r="L33" s="301">
        <v>0</v>
      </c>
      <c r="M33" s="300"/>
      <c r="N33" s="300"/>
      <c r="O33" s="300"/>
      <c r="P33" s="300"/>
      <c r="W33" s="299">
        <f>ROUND(BD54, 2)</f>
        <v>0</v>
      </c>
      <c r="X33" s="300"/>
      <c r="Y33" s="300"/>
      <c r="Z33" s="300"/>
      <c r="AA33" s="300"/>
      <c r="AB33" s="300"/>
      <c r="AC33" s="300"/>
      <c r="AD33" s="300"/>
      <c r="AE33" s="300"/>
      <c r="AK33" s="299">
        <v>0</v>
      </c>
      <c r="AL33" s="300"/>
      <c r="AM33" s="300"/>
      <c r="AN33" s="300"/>
      <c r="AO33" s="300"/>
      <c r="AR33" s="37"/>
    </row>
    <row r="34" spans="2:44" s="1" customFormat="1" ht="7" customHeight="1">
      <c r="B34" s="33"/>
      <c r="AR34" s="33"/>
    </row>
    <row r="35" spans="2:44" s="1" customFormat="1" ht="26" customHeight="1"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305" t="s">
        <v>53</v>
      </c>
      <c r="Y35" s="303"/>
      <c r="Z35" s="303"/>
      <c r="AA35" s="303"/>
      <c r="AB35" s="303"/>
      <c r="AC35" s="40"/>
      <c r="AD35" s="40"/>
      <c r="AE35" s="40"/>
      <c r="AF35" s="40"/>
      <c r="AG35" s="40"/>
      <c r="AH35" s="40"/>
      <c r="AI35" s="40"/>
      <c r="AJ35" s="40"/>
      <c r="AK35" s="302">
        <f>SUM(AK26:AK33)</f>
        <v>0</v>
      </c>
      <c r="AL35" s="303"/>
      <c r="AM35" s="303"/>
      <c r="AN35" s="303"/>
      <c r="AO35" s="304"/>
      <c r="AP35" s="38"/>
      <c r="AQ35" s="38"/>
      <c r="AR35" s="33"/>
    </row>
    <row r="36" spans="2:44" s="1" customFormat="1" ht="7" customHeight="1">
      <c r="B36" s="33"/>
      <c r="AR36" s="33"/>
    </row>
    <row r="37" spans="2:44" s="1" customFormat="1" ht="7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7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5" customHeight="1">
      <c r="B42" s="33"/>
      <c r="C42" s="21" t="s">
        <v>54</v>
      </c>
      <c r="AR42" s="33"/>
    </row>
    <row r="43" spans="2:44" s="1" customFormat="1" ht="7" customHeight="1">
      <c r="B43" s="33"/>
      <c r="AR43" s="33"/>
    </row>
    <row r="44" spans="2:44" s="3" customFormat="1" ht="12" customHeight="1">
      <c r="B44" s="46"/>
      <c r="C44" s="27" t="s">
        <v>14</v>
      </c>
      <c r="L44" s="3" t="str">
        <f>K5</f>
        <v>21027b</v>
      </c>
      <c r="AR44" s="46"/>
    </row>
    <row r="45" spans="2:44" s="4" customFormat="1" ht="37" customHeight="1">
      <c r="B45" s="47"/>
      <c r="C45" s="48" t="s">
        <v>17</v>
      </c>
      <c r="L45" s="269" t="str">
        <f>K6</f>
        <v>Centrum robotiky v areálu VŠB-neuznatelné náklady</v>
      </c>
      <c r="M45" s="270"/>
      <c r="N45" s="270"/>
      <c r="O45" s="270"/>
      <c r="P45" s="270"/>
      <c r="Q45" s="270"/>
      <c r="R45" s="270"/>
      <c r="S45" s="270"/>
      <c r="T45" s="270"/>
      <c r="U45" s="270"/>
      <c r="V45" s="270"/>
      <c r="W45" s="270"/>
      <c r="X45" s="270"/>
      <c r="Y45" s="270"/>
      <c r="Z45" s="270"/>
      <c r="AA45" s="270"/>
      <c r="AB45" s="270"/>
      <c r="AC45" s="270"/>
      <c r="AD45" s="270"/>
      <c r="AE45" s="270"/>
      <c r="AF45" s="270"/>
      <c r="AG45" s="270"/>
      <c r="AH45" s="270"/>
      <c r="AI45" s="270"/>
      <c r="AJ45" s="270"/>
      <c r="AK45" s="270"/>
      <c r="AL45" s="270"/>
      <c r="AM45" s="270"/>
      <c r="AN45" s="270"/>
      <c r="AO45" s="270"/>
      <c r="AR45" s="47"/>
    </row>
    <row r="46" spans="2:44" s="1" customFormat="1" ht="7" customHeight="1">
      <c r="B46" s="33"/>
      <c r="AR46" s="33"/>
    </row>
    <row r="47" spans="2:44" s="1" customFormat="1" ht="12" customHeight="1">
      <c r="B47" s="33"/>
      <c r="C47" s="27" t="s">
        <v>22</v>
      </c>
      <c r="L47" s="49" t="str">
        <f>IF(K8="","",K8)</f>
        <v>Ostrava - Poruba</v>
      </c>
      <c r="AI47" s="27" t="s">
        <v>24</v>
      </c>
      <c r="AM47" s="271" t="str">
        <f>IF(AN8= "","",AN8)</f>
        <v>20. 7. 2021</v>
      </c>
      <c r="AN47" s="271"/>
      <c r="AR47" s="33"/>
    </row>
    <row r="48" spans="2:44" s="1" customFormat="1" ht="7" customHeight="1">
      <c r="B48" s="33"/>
      <c r="AR48" s="33"/>
    </row>
    <row r="49" spans="1:91" s="1" customFormat="1" ht="25.75" customHeight="1">
      <c r="B49" s="33"/>
      <c r="C49" s="27" t="s">
        <v>28</v>
      </c>
      <c r="L49" s="3" t="str">
        <f>IF(E11= "","",E11)</f>
        <v>VŠB- TU Ostrava</v>
      </c>
      <c r="AI49" s="27" t="s">
        <v>34</v>
      </c>
      <c r="AM49" s="272" t="str">
        <f>IF(E17="","",E17)</f>
        <v>Archi Bim Ostrava - Pustkovec</v>
      </c>
      <c r="AN49" s="273"/>
      <c r="AO49" s="273"/>
      <c r="AP49" s="273"/>
      <c r="AR49" s="33"/>
      <c r="AS49" s="274" t="s">
        <v>55</v>
      </c>
      <c r="AT49" s="275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5" customHeight="1">
      <c r="B50" s="33"/>
      <c r="C50" s="27" t="s">
        <v>32</v>
      </c>
      <c r="L50" s="3" t="str">
        <f>IF(E14= "Vyplň údaj","",E14)</f>
        <v/>
      </c>
      <c r="AI50" s="27" t="s">
        <v>37</v>
      </c>
      <c r="AM50" s="272" t="str">
        <f>IF(E20="","",E20)</f>
        <v>Anna Mužná</v>
      </c>
      <c r="AN50" s="273"/>
      <c r="AO50" s="273"/>
      <c r="AP50" s="273"/>
      <c r="AR50" s="33"/>
      <c r="AS50" s="276"/>
      <c r="AT50" s="277"/>
      <c r="BD50" s="54"/>
    </row>
    <row r="51" spans="1:91" s="1" customFormat="1" ht="10.75" customHeight="1">
      <c r="B51" s="33"/>
      <c r="AR51" s="33"/>
      <c r="AS51" s="276"/>
      <c r="AT51" s="277"/>
      <c r="BD51" s="54"/>
    </row>
    <row r="52" spans="1:91" s="1" customFormat="1" ht="29.25" customHeight="1">
      <c r="B52" s="33"/>
      <c r="C52" s="278" t="s">
        <v>56</v>
      </c>
      <c r="D52" s="279"/>
      <c r="E52" s="279"/>
      <c r="F52" s="279"/>
      <c r="G52" s="279"/>
      <c r="H52" s="55"/>
      <c r="I52" s="281" t="s">
        <v>57</v>
      </c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80" t="s">
        <v>58</v>
      </c>
      <c r="AH52" s="279"/>
      <c r="AI52" s="279"/>
      <c r="AJ52" s="279"/>
      <c r="AK52" s="279"/>
      <c r="AL52" s="279"/>
      <c r="AM52" s="279"/>
      <c r="AN52" s="281" t="s">
        <v>59</v>
      </c>
      <c r="AO52" s="279"/>
      <c r="AP52" s="279"/>
      <c r="AQ52" s="56" t="s">
        <v>60</v>
      </c>
      <c r="AR52" s="33"/>
      <c r="AS52" s="57" t="s">
        <v>61</v>
      </c>
      <c r="AT52" s="58" t="s">
        <v>62</v>
      </c>
      <c r="AU52" s="58" t="s">
        <v>63</v>
      </c>
      <c r="AV52" s="58" t="s">
        <v>64</v>
      </c>
      <c r="AW52" s="58" t="s">
        <v>65</v>
      </c>
      <c r="AX52" s="58" t="s">
        <v>66</v>
      </c>
      <c r="AY52" s="58" t="s">
        <v>67</v>
      </c>
      <c r="AZ52" s="58" t="s">
        <v>68</v>
      </c>
      <c r="BA52" s="58" t="s">
        <v>69</v>
      </c>
      <c r="BB52" s="58" t="s">
        <v>70</v>
      </c>
      <c r="BC52" s="58" t="s">
        <v>71</v>
      </c>
      <c r="BD52" s="59" t="s">
        <v>72</v>
      </c>
    </row>
    <row r="53" spans="1:91" s="1" customFormat="1" ht="10.75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5" customHeight="1">
      <c r="B54" s="61"/>
      <c r="C54" s="62" t="s">
        <v>73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5">
        <f>ROUND(SUM(AG55:AG60),2)</f>
        <v>0</v>
      </c>
      <c r="AH54" s="285"/>
      <c r="AI54" s="285"/>
      <c r="AJ54" s="285"/>
      <c r="AK54" s="285"/>
      <c r="AL54" s="285"/>
      <c r="AM54" s="285"/>
      <c r="AN54" s="286">
        <f t="shared" ref="AN54:AN60" si="0">SUM(AG54,AT54)</f>
        <v>0</v>
      </c>
      <c r="AO54" s="286"/>
      <c r="AP54" s="286"/>
      <c r="AQ54" s="65" t="s">
        <v>3</v>
      </c>
      <c r="AR54" s="61"/>
      <c r="AS54" s="66">
        <f>ROUND(SUM(AS55:AS60),2)</f>
        <v>0</v>
      </c>
      <c r="AT54" s="67">
        <f t="shared" ref="AT54:AT60" si="1">ROUND(SUM(AV54:AW54),2)</f>
        <v>0</v>
      </c>
      <c r="AU54" s="68">
        <f>ROUND(SUM(AU55:AU60),5)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ROUND(SUM(AZ55:AZ60),2)</f>
        <v>0</v>
      </c>
      <c r="BA54" s="67">
        <f>ROUND(SUM(BA55:BA60),2)</f>
        <v>0</v>
      </c>
      <c r="BB54" s="67">
        <f>ROUND(SUM(BB55:BB60),2)</f>
        <v>0</v>
      </c>
      <c r="BC54" s="67">
        <f>ROUND(SUM(BC55:BC60),2)</f>
        <v>0</v>
      </c>
      <c r="BD54" s="69">
        <f>ROUND(SUM(BD55:BD60),2)</f>
        <v>0</v>
      </c>
      <c r="BS54" s="70" t="s">
        <v>74</v>
      </c>
      <c r="BT54" s="70" t="s">
        <v>75</v>
      </c>
      <c r="BU54" s="71" t="s">
        <v>76</v>
      </c>
      <c r="BV54" s="70" t="s">
        <v>77</v>
      </c>
      <c r="BW54" s="70" t="s">
        <v>5</v>
      </c>
      <c r="BX54" s="70" t="s">
        <v>78</v>
      </c>
      <c r="CL54" s="70" t="s">
        <v>20</v>
      </c>
    </row>
    <row r="55" spans="1:91" s="6" customFormat="1" ht="16.5" customHeight="1">
      <c r="A55" s="72" t="s">
        <v>79</v>
      </c>
      <c r="B55" s="73"/>
      <c r="C55" s="74"/>
      <c r="D55" s="282" t="s">
        <v>80</v>
      </c>
      <c r="E55" s="282"/>
      <c r="F55" s="282"/>
      <c r="G55" s="282"/>
      <c r="H55" s="282"/>
      <c r="I55" s="75"/>
      <c r="J55" s="282" t="s">
        <v>81</v>
      </c>
      <c r="K55" s="282"/>
      <c r="L55" s="282"/>
      <c r="M55" s="282"/>
      <c r="N55" s="282"/>
      <c r="O55" s="282"/>
      <c r="P55" s="282"/>
      <c r="Q55" s="282"/>
      <c r="R55" s="282"/>
      <c r="S55" s="282"/>
      <c r="T55" s="282"/>
      <c r="U55" s="282"/>
      <c r="V55" s="282"/>
      <c r="W55" s="282"/>
      <c r="X55" s="282"/>
      <c r="Y55" s="282"/>
      <c r="Z55" s="282"/>
      <c r="AA55" s="282"/>
      <c r="AB55" s="282"/>
      <c r="AC55" s="282"/>
      <c r="AD55" s="282"/>
      <c r="AE55" s="282"/>
      <c r="AF55" s="282"/>
      <c r="AG55" s="283">
        <f>'2102701 - Stavební část'!J30</f>
        <v>0</v>
      </c>
      <c r="AH55" s="284"/>
      <c r="AI55" s="284"/>
      <c r="AJ55" s="284"/>
      <c r="AK55" s="284"/>
      <c r="AL55" s="284"/>
      <c r="AM55" s="284"/>
      <c r="AN55" s="283">
        <f t="shared" si="0"/>
        <v>0</v>
      </c>
      <c r="AO55" s="284"/>
      <c r="AP55" s="284"/>
      <c r="AQ55" s="76" t="s">
        <v>82</v>
      </c>
      <c r="AR55" s="73"/>
      <c r="AS55" s="77">
        <v>0</v>
      </c>
      <c r="AT55" s="78">
        <f t="shared" si="1"/>
        <v>0</v>
      </c>
      <c r="AU55" s="79">
        <f>'2102701 - Stavební část'!P93</f>
        <v>0</v>
      </c>
      <c r="AV55" s="78">
        <f>'2102701 - Stavební část'!J33</f>
        <v>0</v>
      </c>
      <c r="AW55" s="78">
        <f>'2102701 - Stavební část'!J34</f>
        <v>0</v>
      </c>
      <c r="AX55" s="78">
        <f>'2102701 - Stavební část'!J35</f>
        <v>0</v>
      </c>
      <c r="AY55" s="78">
        <f>'2102701 - Stavební část'!J36</f>
        <v>0</v>
      </c>
      <c r="AZ55" s="78">
        <f>'2102701 - Stavební část'!F33</f>
        <v>0</v>
      </c>
      <c r="BA55" s="78">
        <f>'2102701 - Stavební část'!F34</f>
        <v>0</v>
      </c>
      <c r="BB55" s="78">
        <f>'2102701 - Stavební část'!F35</f>
        <v>0</v>
      </c>
      <c r="BC55" s="78">
        <f>'2102701 - Stavební část'!F36</f>
        <v>0</v>
      </c>
      <c r="BD55" s="80">
        <f>'2102701 - Stavební část'!F37</f>
        <v>0</v>
      </c>
      <c r="BT55" s="81" t="s">
        <v>83</v>
      </c>
      <c r="BV55" s="81" t="s">
        <v>77</v>
      </c>
      <c r="BW55" s="81" t="s">
        <v>84</v>
      </c>
      <c r="BX55" s="81" t="s">
        <v>5</v>
      </c>
      <c r="CL55" s="81" t="s">
        <v>20</v>
      </c>
      <c r="CM55" s="81" t="s">
        <v>85</v>
      </c>
    </row>
    <row r="56" spans="1:91" s="6" customFormat="1" ht="16.5" customHeight="1">
      <c r="A56" s="72" t="s">
        <v>79</v>
      </c>
      <c r="B56" s="73"/>
      <c r="C56" s="74"/>
      <c r="D56" s="282" t="s">
        <v>86</v>
      </c>
      <c r="E56" s="282"/>
      <c r="F56" s="282"/>
      <c r="G56" s="282"/>
      <c r="H56" s="282"/>
      <c r="I56" s="75"/>
      <c r="J56" s="282" t="s">
        <v>87</v>
      </c>
      <c r="K56" s="282"/>
      <c r="L56" s="282"/>
      <c r="M56" s="282"/>
      <c r="N56" s="282"/>
      <c r="O56" s="282"/>
      <c r="P56" s="282"/>
      <c r="Q56" s="282"/>
      <c r="R56" s="282"/>
      <c r="S56" s="282"/>
      <c r="T56" s="282"/>
      <c r="U56" s="282"/>
      <c r="V56" s="282"/>
      <c r="W56" s="282"/>
      <c r="X56" s="282"/>
      <c r="Y56" s="282"/>
      <c r="Z56" s="282"/>
      <c r="AA56" s="282"/>
      <c r="AB56" s="282"/>
      <c r="AC56" s="282"/>
      <c r="AD56" s="282"/>
      <c r="AE56" s="282"/>
      <c r="AF56" s="282"/>
      <c r="AG56" s="283">
        <f>'2102702 - Vnitřní vybavení'!J30</f>
        <v>0</v>
      </c>
      <c r="AH56" s="284"/>
      <c r="AI56" s="284"/>
      <c r="AJ56" s="284"/>
      <c r="AK56" s="284"/>
      <c r="AL56" s="284"/>
      <c r="AM56" s="284"/>
      <c r="AN56" s="283">
        <f t="shared" si="0"/>
        <v>0</v>
      </c>
      <c r="AO56" s="284"/>
      <c r="AP56" s="284"/>
      <c r="AQ56" s="76" t="s">
        <v>82</v>
      </c>
      <c r="AR56" s="73"/>
      <c r="AS56" s="77">
        <v>0</v>
      </c>
      <c r="AT56" s="78">
        <f t="shared" si="1"/>
        <v>0</v>
      </c>
      <c r="AU56" s="79">
        <f>'2102702 - Vnitřní vybavení'!P80</f>
        <v>0</v>
      </c>
      <c r="AV56" s="78">
        <f>'2102702 - Vnitřní vybavení'!J33</f>
        <v>0</v>
      </c>
      <c r="AW56" s="78">
        <f>'2102702 - Vnitřní vybavení'!J34</f>
        <v>0</v>
      </c>
      <c r="AX56" s="78">
        <f>'2102702 - Vnitřní vybavení'!J35</f>
        <v>0</v>
      </c>
      <c r="AY56" s="78">
        <f>'2102702 - Vnitřní vybavení'!J36</f>
        <v>0</v>
      </c>
      <c r="AZ56" s="78">
        <f>'2102702 - Vnitřní vybavení'!F33</f>
        <v>0</v>
      </c>
      <c r="BA56" s="78">
        <f>'2102702 - Vnitřní vybavení'!F34</f>
        <v>0</v>
      </c>
      <c r="BB56" s="78">
        <f>'2102702 - Vnitřní vybavení'!F35</f>
        <v>0</v>
      </c>
      <c r="BC56" s="78">
        <f>'2102702 - Vnitřní vybavení'!F36</f>
        <v>0</v>
      </c>
      <c r="BD56" s="80">
        <f>'2102702 - Vnitřní vybavení'!F37</f>
        <v>0</v>
      </c>
      <c r="BT56" s="81" t="s">
        <v>83</v>
      </c>
      <c r="BV56" s="81" t="s">
        <v>77</v>
      </c>
      <c r="BW56" s="81" t="s">
        <v>88</v>
      </c>
      <c r="BX56" s="81" t="s">
        <v>5</v>
      </c>
      <c r="CL56" s="81" t="s">
        <v>20</v>
      </c>
      <c r="CM56" s="81" t="s">
        <v>85</v>
      </c>
    </row>
    <row r="57" spans="1:91" s="6" customFormat="1" ht="16.5" customHeight="1">
      <c r="A57" s="72" t="s">
        <v>79</v>
      </c>
      <c r="B57" s="73"/>
      <c r="C57" s="74"/>
      <c r="D57" s="282" t="s">
        <v>89</v>
      </c>
      <c r="E57" s="282"/>
      <c r="F57" s="282"/>
      <c r="G57" s="282"/>
      <c r="H57" s="282"/>
      <c r="I57" s="75"/>
      <c r="J57" s="282" t="s">
        <v>90</v>
      </c>
      <c r="K57" s="282"/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82"/>
      <c r="AB57" s="282"/>
      <c r="AC57" s="282"/>
      <c r="AD57" s="282"/>
      <c r="AE57" s="282"/>
      <c r="AF57" s="282"/>
      <c r="AG57" s="283">
        <f>'2102703 - Zdravotechnické...'!J30</f>
        <v>0</v>
      </c>
      <c r="AH57" s="284"/>
      <c r="AI57" s="284"/>
      <c r="AJ57" s="284"/>
      <c r="AK57" s="284"/>
      <c r="AL57" s="284"/>
      <c r="AM57" s="284"/>
      <c r="AN57" s="283">
        <f t="shared" si="0"/>
        <v>0</v>
      </c>
      <c r="AO57" s="284"/>
      <c r="AP57" s="284"/>
      <c r="AQ57" s="76" t="s">
        <v>82</v>
      </c>
      <c r="AR57" s="73"/>
      <c r="AS57" s="77">
        <v>0</v>
      </c>
      <c r="AT57" s="78">
        <f t="shared" si="1"/>
        <v>0</v>
      </c>
      <c r="AU57" s="79">
        <f>'2102703 - Zdravotechnické...'!P82</f>
        <v>0</v>
      </c>
      <c r="AV57" s="78">
        <f>'2102703 - Zdravotechnické...'!J33</f>
        <v>0</v>
      </c>
      <c r="AW57" s="78">
        <f>'2102703 - Zdravotechnické...'!J34</f>
        <v>0</v>
      </c>
      <c r="AX57" s="78">
        <f>'2102703 - Zdravotechnické...'!J35</f>
        <v>0</v>
      </c>
      <c r="AY57" s="78">
        <f>'2102703 - Zdravotechnické...'!J36</f>
        <v>0</v>
      </c>
      <c r="AZ57" s="78">
        <f>'2102703 - Zdravotechnické...'!F33</f>
        <v>0</v>
      </c>
      <c r="BA57" s="78">
        <f>'2102703 - Zdravotechnické...'!F34</f>
        <v>0</v>
      </c>
      <c r="BB57" s="78">
        <f>'2102703 - Zdravotechnické...'!F35</f>
        <v>0</v>
      </c>
      <c r="BC57" s="78">
        <f>'2102703 - Zdravotechnické...'!F36</f>
        <v>0</v>
      </c>
      <c r="BD57" s="80">
        <f>'2102703 - Zdravotechnické...'!F37</f>
        <v>0</v>
      </c>
      <c r="BT57" s="81" t="s">
        <v>83</v>
      </c>
      <c r="BV57" s="81" t="s">
        <v>77</v>
      </c>
      <c r="BW57" s="81" t="s">
        <v>91</v>
      </c>
      <c r="BX57" s="81" t="s">
        <v>5</v>
      </c>
      <c r="CL57" s="81" t="s">
        <v>3</v>
      </c>
      <c r="CM57" s="81" t="s">
        <v>85</v>
      </c>
    </row>
    <row r="58" spans="1:91" s="6" customFormat="1" ht="16.5" customHeight="1">
      <c r="A58" s="72" t="s">
        <v>79</v>
      </c>
      <c r="B58" s="73"/>
      <c r="C58" s="74"/>
      <c r="D58" s="282" t="s">
        <v>92</v>
      </c>
      <c r="E58" s="282"/>
      <c r="F58" s="282"/>
      <c r="G58" s="282"/>
      <c r="H58" s="282"/>
      <c r="I58" s="75"/>
      <c r="J58" s="282" t="s">
        <v>93</v>
      </c>
      <c r="K58" s="282"/>
      <c r="L58" s="282"/>
      <c r="M58" s="282"/>
      <c r="N58" s="282"/>
      <c r="O58" s="282"/>
      <c r="P58" s="282"/>
      <c r="Q58" s="282"/>
      <c r="R58" s="282"/>
      <c r="S58" s="282"/>
      <c r="T58" s="282"/>
      <c r="U58" s="282"/>
      <c r="V58" s="282"/>
      <c r="W58" s="282"/>
      <c r="X58" s="282"/>
      <c r="Y58" s="282"/>
      <c r="Z58" s="282"/>
      <c r="AA58" s="282"/>
      <c r="AB58" s="282"/>
      <c r="AC58" s="282"/>
      <c r="AD58" s="282"/>
      <c r="AE58" s="282"/>
      <c r="AF58" s="282"/>
      <c r="AG58" s="283">
        <f>'2102705 - Vytápění'!J30</f>
        <v>0</v>
      </c>
      <c r="AH58" s="284"/>
      <c r="AI58" s="284"/>
      <c r="AJ58" s="284"/>
      <c r="AK58" s="284"/>
      <c r="AL58" s="284"/>
      <c r="AM58" s="284"/>
      <c r="AN58" s="283">
        <f t="shared" si="0"/>
        <v>0</v>
      </c>
      <c r="AO58" s="284"/>
      <c r="AP58" s="284"/>
      <c r="AQ58" s="76" t="s">
        <v>82</v>
      </c>
      <c r="AR58" s="73"/>
      <c r="AS58" s="77">
        <v>0</v>
      </c>
      <c r="AT58" s="78">
        <f t="shared" si="1"/>
        <v>0</v>
      </c>
      <c r="AU58" s="79">
        <f>'2102705 - Vytápění'!P83</f>
        <v>0</v>
      </c>
      <c r="AV58" s="78">
        <f>'2102705 - Vytápění'!J33</f>
        <v>0</v>
      </c>
      <c r="AW58" s="78">
        <f>'2102705 - Vytápění'!J34</f>
        <v>0</v>
      </c>
      <c r="AX58" s="78">
        <f>'2102705 - Vytápění'!J35</f>
        <v>0</v>
      </c>
      <c r="AY58" s="78">
        <f>'2102705 - Vytápění'!J36</f>
        <v>0</v>
      </c>
      <c r="AZ58" s="78">
        <f>'2102705 - Vytápění'!F33</f>
        <v>0</v>
      </c>
      <c r="BA58" s="78">
        <f>'2102705 - Vytápění'!F34</f>
        <v>0</v>
      </c>
      <c r="BB58" s="78">
        <f>'2102705 - Vytápění'!F35</f>
        <v>0</v>
      </c>
      <c r="BC58" s="78">
        <f>'2102705 - Vytápění'!F36</f>
        <v>0</v>
      </c>
      <c r="BD58" s="80">
        <f>'2102705 - Vytápění'!F37</f>
        <v>0</v>
      </c>
      <c r="BT58" s="81" t="s">
        <v>83</v>
      </c>
      <c r="BV58" s="81" t="s">
        <v>77</v>
      </c>
      <c r="BW58" s="81" t="s">
        <v>94</v>
      </c>
      <c r="BX58" s="81" t="s">
        <v>5</v>
      </c>
      <c r="CL58" s="81" t="s">
        <v>3</v>
      </c>
      <c r="CM58" s="81" t="s">
        <v>85</v>
      </c>
    </row>
    <row r="59" spans="1:91" s="6" customFormat="1" ht="16.5" customHeight="1">
      <c r="A59" s="72" t="s">
        <v>79</v>
      </c>
      <c r="B59" s="73"/>
      <c r="C59" s="74"/>
      <c r="D59" s="282" t="s">
        <v>95</v>
      </c>
      <c r="E59" s="282"/>
      <c r="F59" s="282"/>
      <c r="G59" s="282"/>
      <c r="H59" s="282"/>
      <c r="I59" s="75"/>
      <c r="J59" s="282" t="s">
        <v>96</v>
      </c>
      <c r="K59" s="282"/>
      <c r="L59" s="282"/>
      <c r="M59" s="282"/>
      <c r="N59" s="282"/>
      <c r="O59" s="282"/>
      <c r="P59" s="282"/>
      <c r="Q59" s="282"/>
      <c r="R59" s="282"/>
      <c r="S59" s="282"/>
      <c r="T59" s="282"/>
      <c r="U59" s="282"/>
      <c r="V59" s="282"/>
      <c r="W59" s="282"/>
      <c r="X59" s="282"/>
      <c r="Y59" s="282"/>
      <c r="Z59" s="282"/>
      <c r="AA59" s="282"/>
      <c r="AB59" s="282"/>
      <c r="AC59" s="282"/>
      <c r="AD59" s="282"/>
      <c r="AE59" s="282"/>
      <c r="AF59" s="282"/>
      <c r="AG59" s="283">
        <f>'2102706 - Chlazení'!J30</f>
        <v>0</v>
      </c>
      <c r="AH59" s="284"/>
      <c r="AI59" s="284"/>
      <c r="AJ59" s="284"/>
      <c r="AK59" s="284"/>
      <c r="AL59" s="284"/>
      <c r="AM59" s="284"/>
      <c r="AN59" s="283">
        <f t="shared" si="0"/>
        <v>0</v>
      </c>
      <c r="AO59" s="284"/>
      <c r="AP59" s="284"/>
      <c r="AQ59" s="76" t="s">
        <v>82</v>
      </c>
      <c r="AR59" s="73"/>
      <c r="AS59" s="77">
        <v>0</v>
      </c>
      <c r="AT59" s="78">
        <f t="shared" si="1"/>
        <v>0</v>
      </c>
      <c r="AU59" s="79">
        <f>'2102706 - Chlazení'!P80</f>
        <v>0</v>
      </c>
      <c r="AV59" s="78">
        <f>'2102706 - Chlazení'!J33</f>
        <v>0</v>
      </c>
      <c r="AW59" s="78">
        <f>'2102706 - Chlazení'!J34</f>
        <v>0</v>
      </c>
      <c r="AX59" s="78">
        <f>'2102706 - Chlazení'!J35</f>
        <v>0</v>
      </c>
      <c r="AY59" s="78">
        <f>'2102706 - Chlazení'!J36</f>
        <v>0</v>
      </c>
      <c r="AZ59" s="78">
        <f>'2102706 - Chlazení'!F33</f>
        <v>0</v>
      </c>
      <c r="BA59" s="78">
        <f>'2102706 - Chlazení'!F34</f>
        <v>0</v>
      </c>
      <c r="BB59" s="78">
        <f>'2102706 - Chlazení'!F35</f>
        <v>0</v>
      </c>
      <c r="BC59" s="78">
        <f>'2102706 - Chlazení'!F36</f>
        <v>0</v>
      </c>
      <c r="BD59" s="80">
        <f>'2102706 - Chlazení'!F37</f>
        <v>0</v>
      </c>
      <c r="BT59" s="81" t="s">
        <v>83</v>
      </c>
      <c r="BV59" s="81" t="s">
        <v>77</v>
      </c>
      <c r="BW59" s="81" t="s">
        <v>97</v>
      </c>
      <c r="BX59" s="81" t="s">
        <v>5</v>
      </c>
      <c r="CL59" s="81" t="s">
        <v>3</v>
      </c>
      <c r="CM59" s="81" t="s">
        <v>85</v>
      </c>
    </row>
    <row r="60" spans="1:91" s="6" customFormat="1" ht="16.5" customHeight="1">
      <c r="A60" s="72" t="s">
        <v>79</v>
      </c>
      <c r="B60" s="73"/>
      <c r="C60" s="74"/>
      <c r="D60" s="282" t="s">
        <v>98</v>
      </c>
      <c r="E60" s="282"/>
      <c r="F60" s="282"/>
      <c r="G60" s="282"/>
      <c r="H60" s="282"/>
      <c r="I60" s="75"/>
      <c r="J60" s="282" t="s">
        <v>99</v>
      </c>
      <c r="K60" s="282"/>
      <c r="L60" s="282"/>
      <c r="M60" s="282"/>
      <c r="N60" s="282"/>
      <c r="O60" s="282"/>
      <c r="P60" s="282"/>
      <c r="Q60" s="282"/>
      <c r="R60" s="282"/>
      <c r="S60" s="282"/>
      <c r="T60" s="282"/>
      <c r="U60" s="282"/>
      <c r="V60" s="282"/>
      <c r="W60" s="282"/>
      <c r="X60" s="282"/>
      <c r="Y60" s="282"/>
      <c r="Z60" s="282"/>
      <c r="AA60" s="282"/>
      <c r="AB60" s="282"/>
      <c r="AC60" s="282"/>
      <c r="AD60" s="282"/>
      <c r="AE60" s="282"/>
      <c r="AF60" s="282"/>
      <c r="AG60" s="283">
        <f>'2102707 - Elektroinstalace'!J30</f>
        <v>0</v>
      </c>
      <c r="AH60" s="284"/>
      <c r="AI60" s="284"/>
      <c r="AJ60" s="284"/>
      <c r="AK60" s="284"/>
      <c r="AL60" s="284"/>
      <c r="AM60" s="284"/>
      <c r="AN60" s="283">
        <f t="shared" si="0"/>
        <v>0</v>
      </c>
      <c r="AO60" s="284"/>
      <c r="AP60" s="284"/>
      <c r="AQ60" s="76" t="s">
        <v>82</v>
      </c>
      <c r="AR60" s="73"/>
      <c r="AS60" s="82">
        <v>0</v>
      </c>
      <c r="AT60" s="83">
        <f t="shared" si="1"/>
        <v>0</v>
      </c>
      <c r="AU60" s="84">
        <f>'2102707 - Elektroinstalace'!P81</f>
        <v>0</v>
      </c>
      <c r="AV60" s="83">
        <f>'2102707 - Elektroinstalace'!J33</f>
        <v>0</v>
      </c>
      <c r="AW60" s="83">
        <f>'2102707 - Elektroinstalace'!J34</f>
        <v>0</v>
      </c>
      <c r="AX60" s="83">
        <f>'2102707 - Elektroinstalace'!J35</f>
        <v>0</v>
      </c>
      <c r="AY60" s="83">
        <f>'2102707 - Elektroinstalace'!J36</f>
        <v>0</v>
      </c>
      <c r="AZ60" s="83">
        <f>'2102707 - Elektroinstalace'!F33</f>
        <v>0</v>
      </c>
      <c r="BA60" s="83">
        <f>'2102707 - Elektroinstalace'!F34</f>
        <v>0</v>
      </c>
      <c r="BB60" s="83">
        <f>'2102707 - Elektroinstalace'!F35</f>
        <v>0</v>
      </c>
      <c r="BC60" s="83">
        <f>'2102707 - Elektroinstalace'!F36</f>
        <v>0</v>
      </c>
      <c r="BD60" s="85">
        <f>'2102707 - Elektroinstalace'!F37</f>
        <v>0</v>
      </c>
      <c r="BT60" s="81" t="s">
        <v>83</v>
      </c>
      <c r="BV60" s="81" t="s">
        <v>77</v>
      </c>
      <c r="BW60" s="81" t="s">
        <v>100</v>
      </c>
      <c r="BX60" s="81" t="s">
        <v>5</v>
      </c>
      <c r="CL60" s="81" t="s">
        <v>20</v>
      </c>
      <c r="CM60" s="81" t="s">
        <v>85</v>
      </c>
    </row>
    <row r="61" spans="1:91" s="1" customFormat="1" ht="30" customHeight="1">
      <c r="B61" s="33"/>
      <c r="AR61" s="33"/>
    </row>
    <row r="62" spans="1:91" s="1" customFormat="1" ht="7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33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2102701 - Stavební část'!C2" display="/" xr:uid="{00000000-0004-0000-0000-000000000000}"/>
    <hyperlink ref="A56" location="'2102702 - Vnitřní vybavení'!C2" display="/" xr:uid="{00000000-0004-0000-0000-000001000000}"/>
    <hyperlink ref="A57" location="'2102703 - Zdravotechnické...'!C2" display="/" xr:uid="{00000000-0004-0000-0000-000002000000}"/>
    <hyperlink ref="A58" location="'2102705 - Vytápění'!C2" display="/" xr:uid="{00000000-0004-0000-0000-000003000000}"/>
    <hyperlink ref="A59" location="'2102706 - Chlazení'!C2" display="/" xr:uid="{00000000-0004-0000-0000-000004000000}"/>
    <hyperlink ref="A60" location="'2102707 - Elektroinstalace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64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306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84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101</v>
      </c>
      <c r="L4" s="20"/>
      <c r="M4" s="86" t="s">
        <v>11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07" t="str">
        <f>'Rekapitulace stavby'!K6</f>
        <v>Centrum robotiky v areálu VŠB-neuznatelné náklady</v>
      </c>
      <c r="F7" s="308"/>
      <c r="G7" s="308"/>
      <c r="H7" s="308"/>
      <c r="L7" s="20"/>
    </row>
    <row r="8" spans="2:46" s="1" customFormat="1" ht="12" customHeight="1">
      <c r="B8" s="33"/>
      <c r="D8" s="27" t="s">
        <v>102</v>
      </c>
      <c r="L8" s="33"/>
    </row>
    <row r="9" spans="2:46" s="1" customFormat="1" ht="16.5" customHeight="1">
      <c r="B9" s="33"/>
      <c r="E9" s="269" t="s">
        <v>103</v>
      </c>
      <c r="F9" s="309"/>
      <c r="G9" s="309"/>
      <c r="H9" s="309"/>
      <c r="L9" s="33"/>
    </row>
    <row r="10" spans="2:46" s="1" customFormat="1" ht="11">
      <c r="B10" s="33"/>
      <c r="L10" s="33"/>
    </row>
    <row r="11" spans="2:46" s="1" customFormat="1" ht="12" customHeight="1">
      <c r="B11" s="33"/>
      <c r="D11" s="27" t="s">
        <v>19</v>
      </c>
      <c r="F11" s="25" t="s">
        <v>20</v>
      </c>
      <c r="I11" s="27" t="s">
        <v>21</v>
      </c>
      <c r="J11" s="25" t="s">
        <v>3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21.75" customHeight="1">
      <c r="B13" s="33"/>
      <c r="D13" s="24" t="s">
        <v>26</v>
      </c>
      <c r="F13" s="29" t="s">
        <v>27</v>
      </c>
      <c r="L13" s="33"/>
    </row>
    <row r="14" spans="2:46" s="1" customFormat="1" ht="12" customHeight="1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10" t="str">
        <f>'Rekapitulace stavby'!E14</f>
        <v>Vyplň údaj</v>
      </c>
      <c r="F18" s="290"/>
      <c r="G18" s="290"/>
      <c r="H18" s="290"/>
      <c r="I18" s="27" t="s">
        <v>31</v>
      </c>
      <c r="J18" s="28" t="str">
        <f>'Rekapitulace stavby'!AN14</f>
        <v>Vyplň údaj</v>
      </c>
      <c r="L18" s="33"/>
    </row>
    <row r="19" spans="2:12" s="1" customFormat="1" ht="7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" customHeight="1">
      <c r="B22" s="33"/>
      <c r="L22" s="33"/>
    </row>
    <row r="23" spans="2:12" s="1" customFormat="1" ht="12" customHeight="1">
      <c r="B23" s="33"/>
      <c r="D23" s="27" t="s">
        <v>37</v>
      </c>
      <c r="I23" s="27" t="s">
        <v>29</v>
      </c>
      <c r="J23" s="25" t="s">
        <v>3</v>
      </c>
      <c r="L23" s="33"/>
    </row>
    <row r="24" spans="2:12" s="1" customFormat="1" ht="18" customHeight="1">
      <c r="B24" s="33"/>
      <c r="E24" s="25" t="s">
        <v>38</v>
      </c>
      <c r="I24" s="27" t="s">
        <v>31</v>
      </c>
      <c r="J24" s="25" t="s">
        <v>3</v>
      </c>
      <c r="L24" s="33"/>
    </row>
    <row r="25" spans="2:12" s="1" customFormat="1" ht="7" customHeight="1">
      <c r="B25" s="33"/>
      <c r="L25" s="33"/>
    </row>
    <row r="26" spans="2:12" s="1" customFormat="1" ht="12" customHeight="1">
      <c r="B26" s="33"/>
      <c r="D26" s="27" t="s">
        <v>39</v>
      </c>
      <c r="L26" s="33"/>
    </row>
    <row r="27" spans="2:12" s="7" customFormat="1" ht="71.25" customHeight="1">
      <c r="B27" s="87"/>
      <c r="E27" s="295" t="s">
        <v>40</v>
      </c>
      <c r="F27" s="295"/>
      <c r="G27" s="295"/>
      <c r="H27" s="295"/>
      <c r="L27" s="87"/>
    </row>
    <row r="28" spans="2:12" s="1" customFormat="1" ht="7" customHeight="1">
      <c r="B28" s="33"/>
      <c r="L28" s="33"/>
    </row>
    <row r="29" spans="2:12" s="1" customFormat="1" ht="7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>
      <c r="B30" s="33"/>
      <c r="D30" s="88" t="s">
        <v>41</v>
      </c>
      <c r="J30" s="64">
        <f>ROUND(J93, 2)</f>
        <v>0</v>
      </c>
      <c r="L30" s="33"/>
    </row>
    <row r="31" spans="2:12" s="1" customFormat="1" ht="7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" customHeight="1">
      <c r="B33" s="33"/>
      <c r="D33" s="53" t="s">
        <v>45</v>
      </c>
      <c r="E33" s="27" t="s">
        <v>46</v>
      </c>
      <c r="F33" s="89">
        <f>ROUND((SUM(BE93:BE263)),  2)</f>
        <v>0</v>
      </c>
      <c r="I33" s="90">
        <v>0.21</v>
      </c>
      <c r="J33" s="89">
        <f>ROUND(((SUM(BE93:BE263))*I33),  2)</f>
        <v>0</v>
      </c>
      <c r="L33" s="33"/>
    </row>
    <row r="34" spans="2:12" s="1" customFormat="1" ht="14.5" customHeight="1">
      <c r="B34" s="33"/>
      <c r="E34" s="27" t="s">
        <v>47</v>
      </c>
      <c r="F34" s="89">
        <f>ROUND((SUM(BF93:BF263)),  2)</f>
        <v>0</v>
      </c>
      <c r="I34" s="90">
        <v>0.15</v>
      </c>
      <c r="J34" s="89">
        <f>ROUND(((SUM(BF93:BF263))*I34),  2)</f>
        <v>0</v>
      </c>
      <c r="L34" s="33"/>
    </row>
    <row r="35" spans="2:12" s="1" customFormat="1" ht="14.5" hidden="1" customHeight="1">
      <c r="B35" s="33"/>
      <c r="E35" s="27" t="s">
        <v>48</v>
      </c>
      <c r="F35" s="89">
        <f>ROUND((SUM(BG93:BG263)),  2)</f>
        <v>0</v>
      </c>
      <c r="I35" s="90">
        <v>0.21</v>
      </c>
      <c r="J35" s="89">
        <f>0</f>
        <v>0</v>
      </c>
      <c r="L35" s="33"/>
    </row>
    <row r="36" spans="2:12" s="1" customFormat="1" ht="14.5" hidden="1" customHeight="1">
      <c r="B36" s="33"/>
      <c r="E36" s="27" t="s">
        <v>49</v>
      </c>
      <c r="F36" s="89">
        <f>ROUND((SUM(BH93:BH263)),  2)</f>
        <v>0</v>
      </c>
      <c r="I36" s="90">
        <v>0.15</v>
      </c>
      <c r="J36" s="89">
        <f>0</f>
        <v>0</v>
      </c>
      <c r="L36" s="33"/>
    </row>
    <row r="37" spans="2:12" s="1" customFormat="1" ht="14.5" hidden="1" customHeight="1">
      <c r="B37" s="33"/>
      <c r="E37" s="27" t="s">
        <v>50</v>
      </c>
      <c r="F37" s="89">
        <f>ROUND((SUM(BI93:BI263)),  2)</f>
        <v>0</v>
      </c>
      <c r="I37" s="90">
        <v>0</v>
      </c>
      <c r="J37" s="89">
        <f>0</f>
        <v>0</v>
      </c>
      <c r="L37" s="33"/>
    </row>
    <row r="38" spans="2:12" s="1" customFormat="1" ht="7" customHeight="1">
      <c r="B38" s="33"/>
      <c r="L38" s="33"/>
    </row>
    <row r="39" spans="2:12" s="1" customFormat="1" ht="25.5" customHeight="1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" customHeight="1">
      <c r="B45" s="33"/>
      <c r="C45" s="21" t="s">
        <v>104</v>
      </c>
      <c r="L45" s="33"/>
    </row>
    <row r="46" spans="2:12" s="1" customFormat="1" ht="7" customHeight="1">
      <c r="B46" s="33"/>
      <c r="L46" s="33"/>
    </row>
    <row r="47" spans="2:12" s="1" customFormat="1" ht="12" customHeight="1">
      <c r="B47" s="33"/>
      <c r="C47" s="27" t="s">
        <v>17</v>
      </c>
      <c r="L47" s="33"/>
    </row>
    <row r="48" spans="2:12" s="1" customFormat="1" ht="16.5" customHeight="1">
      <c r="B48" s="33"/>
      <c r="E48" s="307" t="str">
        <f>E7</f>
        <v>Centrum robotiky v areálu VŠB-neuznatelné náklady</v>
      </c>
      <c r="F48" s="308"/>
      <c r="G48" s="308"/>
      <c r="H48" s="308"/>
      <c r="L48" s="33"/>
    </row>
    <row r="49" spans="2:47" s="1" customFormat="1" ht="12" customHeight="1">
      <c r="B49" s="33"/>
      <c r="C49" s="27" t="s">
        <v>102</v>
      </c>
      <c r="L49" s="33"/>
    </row>
    <row r="50" spans="2:47" s="1" customFormat="1" ht="16.5" customHeight="1">
      <c r="B50" s="33"/>
      <c r="E50" s="269" t="str">
        <f>E9</f>
        <v>2102701 - Stavební část</v>
      </c>
      <c r="F50" s="309"/>
      <c r="G50" s="309"/>
      <c r="H50" s="309"/>
      <c r="L50" s="33"/>
    </row>
    <row r="51" spans="2:47" s="1" customFormat="1" ht="7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" customHeight="1">
      <c r="B53" s="33"/>
      <c r="L53" s="33"/>
    </row>
    <row r="54" spans="2:47" s="1" customFormat="1" ht="25.75" customHeight="1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5" customHeight="1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2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25" customHeight="1">
      <c r="B58" s="33"/>
      <c r="L58" s="33"/>
    </row>
    <row r="59" spans="2:47" s="1" customFormat="1" ht="22.75" customHeight="1">
      <c r="B59" s="33"/>
      <c r="C59" s="99" t="s">
        <v>73</v>
      </c>
      <c r="J59" s="64">
        <f>J93</f>
        <v>0</v>
      </c>
      <c r="L59" s="33"/>
      <c r="AU59" s="17" t="s">
        <v>107</v>
      </c>
    </row>
    <row r="60" spans="2:47" s="8" customFormat="1" ht="25" customHeight="1">
      <c r="B60" s="100"/>
      <c r="D60" s="101" t="s">
        <v>108</v>
      </c>
      <c r="E60" s="102"/>
      <c r="F60" s="102"/>
      <c r="G60" s="102"/>
      <c r="H60" s="102"/>
      <c r="I60" s="102"/>
      <c r="J60" s="103">
        <f>J94</f>
        <v>0</v>
      </c>
      <c r="L60" s="100"/>
    </row>
    <row r="61" spans="2:47" s="9" customFormat="1" ht="20" customHeight="1">
      <c r="B61" s="104"/>
      <c r="D61" s="105" t="s">
        <v>109</v>
      </c>
      <c r="E61" s="106"/>
      <c r="F61" s="106"/>
      <c r="G61" s="106"/>
      <c r="H61" s="106"/>
      <c r="I61" s="106"/>
      <c r="J61" s="107">
        <f>J95</f>
        <v>0</v>
      </c>
      <c r="L61" s="104"/>
    </row>
    <row r="62" spans="2:47" s="9" customFormat="1" ht="20" customHeight="1">
      <c r="B62" s="104"/>
      <c r="D62" s="105" t="s">
        <v>110</v>
      </c>
      <c r="E62" s="106"/>
      <c r="F62" s="106"/>
      <c r="G62" s="106"/>
      <c r="H62" s="106"/>
      <c r="I62" s="106"/>
      <c r="J62" s="107">
        <f>J106</f>
        <v>0</v>
      </c>
      <c r="L62" s="104"/>
    </row>
    <row r="63" spans="2:47" s="9" customFormat="1" ht="20" customHeight="1">
      <c r="B63" s="104"/>
      <c r="D63" s="105" t="s">
        <v>111</v>
      </c>
      <c r="E63" s="106"/>
      <c r="F63" s="106"/>
      <c r="G63" s="106"/>
      <c r="H63" s="106"/>
      <c r="I63" s="106"/>
      <c r="J63" s="107">
        <f>J118</f>
        <v>0</v>
      </c>
      <c r="L63" s="104"/>
    </row>
    <row r="64" spans="2:47" s="8" customFormat="1" ht="25" customHeight="1">
      <c r="B64" s="100"/>
      <c r="D64" s="101" t="s">
        <v>112</v>
      </c>
      <c r="E64" s="102"/>
      <c r="F64" s="102"/>
      <c r="G64" s="102"/>
      <c r="H64" s="102"/>
      <c r="I64" s="102"/>
      <c r="J64" s="103">
        <f>J121</f>
        <v>0</v>
      </c>
      <c r="L64" s="100"/>
    </row>
    <row r="65" spans="2:12" s="9" customFormat="1" ht="20" customHeight="1">
      <c r="B65" s="104"/>
      <c r="D65" s="105" t="s">
        <v>113</v>
      </c>
      <c r="E65" s="106"/>
      <c r="F65" s="106"/>
      <c r="G65" s="106"/>
      <c r="H65" s="106"/>
      <c r="I65" s="106"/>
      <c r="J65" s="107">
        <f>J122</f>
        <v>0</v>
      </c>
      <c r="L65" s="104"/>
    </row>
    <row r="66" spans="2:12" s="9" customFormat="1" ht="20" customHeight="1">
      <c r="B66" s="104"/>
      <c r="D66" s="105" t="s">
        <v>114</v>
      </c>
      <c r="E66" s="106"/>
      <c r="F66" s="106"/>
      <c r="G66" s="106"/>
      <c r="H66" s="106"/>
      <c r="I66" s="106"/>
      <c r="J66" s="107">
        <f>J136</f>
        <v>0</v>
      </c>
      <c r="L66" s="104"/>
    </row>
    <row r="67" spans="2:12" s="9" customFormat="1" ht="20" customHeight="1">
      <c r="B67" s="104"/>
      <c r="D67" s="105" t="s">
        <v>115</v>
      </c>
      <c r="E67" s="106"/>
      <c r="F67" s="106"/>
      <c r="G67" s="106"/>
      <c r="H67" s="106"/>
      <c r="I67" s="106"/>
      <c r="J67" s="107">
        <f>J152</f>
        <v>0</v>
      </c>
      <c r="L67" s="104"/>
    </row>
    <row r="68" spans="2:12" s="9" customFormat="1" ht="20" customHeight="1">
      <c r="B68" s="104"/>
      <c r="D68" s="105" t="s">
        <v>116</v>
      </c>
      <c r="E68" s="106"/>
      <c r="F68" s="106"/>
      <c r="G68" s="106"/>
      <c r="H68" s="106"/>
      <c r="I68" s="106"/>
      <c r="J68" s="107">
        <f>J162</f>
        <v>0</v>
      </c>
      <c r="L68" s="104"/>
    </row>
    <row r="69" spans="2:12" s="9" customFormat="1" ht="20" customHeight="1">
      <c r="B69" s="104"/>
      <c r="D69" s="105" t="s">
        <v>117</v>
      </c>
      <c r="E69" s="106"/>
      <c r="F69" s="106"/>
      <c r="G69" s="106"/>
      <c r="H69" s="106"/>
      <c r="I69" s="106"/>
      <c r="J69" s="107">
        <f>J178</f>
        <v>0</v>
      </c>
      <c r="L69" s="104"/>
    </row>
    <row r="70" spans="2:12" s="9" customFormat="1" ht="20" customHeight="1">
      <c r="B70" s="104"/>
      <c r="D70" s="105" t="s">
        <v>118</v>
      </c>
      <c r="E70" s="106"/>
      <c r="F70" s="106"/>
      <c r="G70" s="106"/>
      <c r="H70" s="106"/>
      <c r="I70" s="106"/>
      <c r="J70" s="107">
        <f>J212</f>
        <v>0</v>
      </c>
      <c r="L70" s="104"/>
    </row>
    <row r="71" spans="2:12" s="9" customFormat="1" ht="20" customHeight="1">
      <c r="B71" s="104"/>
      <c r="D71" s="105" t="s">
        <v>119</v>
      </c>
      <c r="E71" s="106"/>
      <c r="F71" s="106"/>
      <c r="G71" s="106"/>
      <c r="H71" s="106"/>
      <c r="I71" s="106"/>
      <c r="J71" s="107">
        <f>J225</f>
        <v>0</v>
      </c>
      <c r="L71" s="104"/>
    </row>
    <row r="72" spans="2:12" s="9" customFormat="1" ht="20" customHeight="1">
      <c r="B72" s="104"/>
      <c r="D72" s="105" t="s">
        <v>120</v>
      </c>
      <c r="E72" s="106"/>
      <c r="F72" s="106"/>
      <c r="G72" s="106"/>
      <c r="H72" s="106"/>
      <c r="I72" s="106"/>
      <c r="J72" s="107">
        <f>J242</f>
        <v>0</v>
      </c>
      <c r="L72" s="104"/>
    </row>
    <row r="73" spans="2:12" s="9" customFormat="1" ht="20" customHeight="1">
      <c r="B73" s="104"/>
      <c r="D73" s="105" t="s">
        <v>121</v>
      </c>
      <c r="E73" s="106"/>
      <c r="F73" s="106"/>
      <c r="G73" s="106"/>
      <c r="H73" s="106"/>
      <c r="I73" s="106"/>
      <c r="J73" s="107">
        <f>J248</f>
        <v>0</v>
      </c>
      <c r="L73" s="104"/>
    </row>
    <row r="74" spans="2:12" s="1" customFormat="1" ht="21.75" customHeight="1">
      <c r="B74" s="33"/>
      <c r="L74" s="33"/>
    </row>
    <row r="75" spans="2:12" s="1" customFormat="1" ht="7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3"/>
    </row>
    <row r="79" spans="2:12" s="1" customFormat="1" ht="7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33"/>
    </row>
    <row r="80" spans="2:12" s="1" customFormat="1" ht="25" customHeight="1">
      <c r="B80" s="33"/>
      <c r="C80" s="21" t="s">
        <v>122</v>
      </c>
      <c r="L80" s="33"/>
    </row>
    <row r="81" spans="2:65" s="1" customFormat="1" ht="7" customHeight="1">
      <c r="B81" s="33"/>
      <c r="L81" s="33"/>
    </row>
    <row r="82" spans="2:65" s="1" customFormat="1" ht="12" customHeight="1">
      <c r="B82" s="33"/>
      <c r="C82" s="27" t="s">
        <v>17</v>
      </c>
      <c r="L82" s="33"/>
    </row>
    <row r="83" spans="2:65" s="1" customFormat="1" ht="16.5" customHeight="1">
      <c r="B83" s="33"/>
      <c r="E83" s="307" t="str">
        <f>E7</f>
        <v>Centrum robotiky v areálu VŠB-neuznatelné náklady</v>
      </c>
      <c r="F83" s="308"/>
      <c r="G83" s="308"/>
      <c r="H83" s="308"/>
      <c r="L83" s="33"/>
    </row>
    <row r="84" spans="2:65" s="1" customFormat="1" ht="12" customHeight="1">
      <c r="B84" s="33"/>
      <c r="C84" s="27" t="s">
        <v>102</v>
      </c>
      <c r="L84" s="33"/>
    </row>
    <row r="85" spans="2:65" s="1" customFormat="1" ht="16.5" customHeight="1">
      <c r="B85" s="33"/>
      <c r="E85" s="269" t="str">
        <f>E9</f>
        <v>2102701 - Stavební část</v>
      </c>
      <c r="F85" s="309"/>
      <c r="G85" s="309"/>
      <c r="H85" s="309"/>
      <c r="L85" s="33"/>
    </row>
    <row r="86" spans="2:65" s="1" customFormat="1" ht="7" customHeight="1">
      <c r="B86" s="33"/>
      <c r="L86" s="33"/>
    </row>
    <row r="87" spans="2:65" s="1" customFormat="1" ht="12" customHeight="1">
      <c r="B87" s="33"/>
      <c r="C87" s="27" t="s">
        <v>22</v>
      </c>
      <c r="F87" s="25" t="str">
        <f>F12</f>
        <v>Ostrava - Poruba</v>
      </c>
      <c r="I87" s="27" t="s">
        <v>24</v>
      </c>
      <c r="J87" s="50" t="str">
        <f>IF(J12="","",J12)</f>
        <v>20. 7. 2021</v>
      </c>
      <c r="L87" s="33"/>
    </row>
    <row r="88" spans="2:65" s="1" customFormat="1" ht="7" customHeight="1">
      <c r="B88" s="33"/>
      <c r="L88" s="33"/>
    </row>
    <row r="89" spans="2:65" s="1" customFormat="1" ht="25.75" customHeight="1">
      <c r="B89" s="33"/>
      <c r="C89" s="27" t="s">
        <v>28</v>
      </c>
      <c r="F89" s="25" t="str">
        <f>E15</f>
        <v>VŠB- TU Ostrava</v>
      </c>
      <c r="I89" s="27" t="s">
        <v>34</v>
      </c>
      <c r="J89" s="31" t="str">
        <f>E21</f>
        <v>Archi Bim Ostrava - Pustkovec</v>
      </c>
      <c r="L89" s="33"/>
    </row>
    <row r="90" spans="2:65" s="1" customFormat="1" ht="15.25" customHeight="1">
      <c r="B90" s="33"/>
      <c r="C90" s="27" t="s">
        <v>32</v>
      </c>
      <c r="F90" s="25" t="str">
        <f>IF(E18="","",E18)</f>
        <v>Vyplň údaj</v>
      </c>
      <c r="I90" s="27" t="s">
        <v>37</v>
      </c>
      <c r="J90" s="31" t="str">
        <f>E24</f>
        <v>Anna Mužná</v>
      </c>
      <c r="L90" s="33"/>
    </row>
    <row r="91" spans="2:65" s="1" customFormat="1" ht="10.25" customHeight="1">
      <c r="B91" s="33"/>
      <c r="L91" s="33"/>
    </row>
    <row r="92" spans="2:65" s="10" customFormat="1" ht="29.25" customHeight="1">
      <c r="B92" s="108"/>
      <c r="C92" s="109" t="s">
        <v>123</v>
      </c>
      <c r="D92" s="110" t="s">
        <v>60</v>
      </c>
      <c r="E92" s="110" t="s">
        <v>56</v>
      </c>
      <c r="F92" s="110" t="s">
        <v>57</v>
      </c>
      <c r="G92" s="110" t="s">
        <v>124</v>
      </c>
      <c r="H92" s="110" t="s">
        <v>125</v>
      </c>
      <c r="I92" s="110" t="s">
        <v>126</v>
      </c>
      <c r="J92" s="110" t="s">
        <v>106</v>
      </c>
      <c r="K92" s="111" t="s">
        <v>127</v>
      </c>
      <c r="L92" s="108"/>
      <c r="M92" s="57" t="s">
        <v>3</v>
      </c>
      <c r="N92" s="58" t="s">
        <v>45</v>
      </c>
      <c r="O92" s="58" t="s">
        <v>128</v>
      </c>
      <c r="P92" s="58" t="s">
        <v>129</v>
      </c>
      <c r="Q92" s="58" t="s">
        <v>130</v>
      </c>
      <c r="R92" s="58" t="s">
        <v>131</v>
      </c>
      <c r="S92" s="58" t="s">
        <v>132</v>
      </c>
      <c r="T92" s="59" t="s">
        <v>133</v>
      </c>
    </row>
    <row r="93" spans="2:65" s="1" customFormat="1" ht="22.75" customHeight="1">
      <c r="B93" s="33"/>
      <c r="C93" s="62" t="s">
        <v>134</v>
      </c>
      <c r="J93" s="112">
        <f>BK93</f>
        <v>0</v>
      </c>
      <c r="L93" s="33"/>
      <c r="M93" s="60"/>
      <c r="N93" s="51"/>
      <c r="O93" s="51"/>
      <c r="P93" s="113">
        <f>P94+P121</f>
        <v>0</v>
      </c>
      <c r="Q93" s="51"/>
      <c r="R93" s="113">
        <f>R94+R121</f>
        <v>11.817800690000002</v>
      </c>
      <c r="S93" s="51"/>
      <c r="T93" s="114">
        <f>T94+T121</f>
        <v>0.33543040000000002</v>
      </c>
      <c r="AT93" s="17" t="s">
        <v>74</v>
      </c>
      <c r="AU93" s="17" t="s">
        <v>107</v>
      </c>
      <c r="BK93" s="115">
        <f>BK94+BK121</f>
        <v>0</v>
      </c>
    </row>
    <row r="94" spans="2:65" s="11" customFormat="1" ht="26" customHeight="1">
      <c r="B94" s="116"/>
      <c r="D94" s="117" t="s">
        <v>74</v>
      </c>
      <c r="E94" s="118" t="s">
        <v>135</v>
      </c>
      <c r="F94" s="118" t="s">
        <v>136</v>
      </c>
      <c r="I94" s="119"/>
      <c r="J94" s="120">
        <f>BK94</f>
        <v>0</v>
      </c>
      <c r="L94" s="116"/>
      <c r="M94" s="121"/>
      <c r="P94" s="122">
        <f>P95+P106+P118</f>
        <v>0</v>
      </c>
      <c r="R94" s="122">
        <f>R95+R106+R118</f>
        <v>6.1622515</v>
      </c>
      <c r="T94" s="123">
        <f>T95+T106+T118</f>
        <v>0</v>
      </c>
      <c r="AR94" s="117" t="s">
        <v>83</v>
      </c>
      <c r="AT94" s="124" t="s">
        <v>74</v>
      </c>
      <c r="AU94" s="124" t="s">
        <v>75</v>
      </c>
      <c r="AY94" s="117" t="s">
        <v>137</v>
      </c>
      <c r="BK94" s="125">
        <f>BK95+BK106+BK118</f>
        <v>0</v>
      </c>
    </row>
    <row r="95" spans="2:65" s="11" customFormat="1" ht="22.75" customHeight="1">
      <c r="B95" s="116"/>
      <c r="D95" s="117" t="s">
        <v>74</v>
      </c>
      <c r="E95" s="126" t="s">
        <v>138</v>
      </c>
      <c r="F95" s="126" t="s">
        <v>139</v>
      </c>
      <c r="I95" s="119"/>
      <c r="J95" s="127">
        <f>BK95</f>
        <v>0</v>
      </c>
      <c r="L95" s="116"/>
      <c r="M95" s="121"/>
      <c r="P95" s="122">
        <f>SUM(P96:P105)</f>
        <v>0</v>
      </c>
      <c r="R95" s="122">
        <f>SUM(R96:R105)</f>
        <v>3.9916584999999998</v>
      </c>
      <c r="T95" s="123">
        <f>SUM(T96:T105)</f>
        <v>0</v>
      </c>
      <c r="AR95" s="117" t="s">
        <v>83</v>
      </c>
      <c r="AT95" s="124" t="s">
        <v>74</v>
      </c>
      <c r="AU95" s="124" t="s">
        <v>83</v>
      </c>
      <c r="AY95" s="117" t="s">
        <v>137</v>
      </c>
      <c r="BK95" s="125">
        <f>SUM(BK96:BK105)</f>
        <v>0</v>
      </c>
    </row>
    <row r="96" spans="2:65" s="1" customFormat="1" ht="24.25" customHeight="1">
      <c r="B96" s="128"/>
      <c r="C96" s="129" t="s">
        <v>83</v>
      </c>
      <c r="D96" s="129" t="s">
        <v>140</v>
      </c>
      <c r="E96" s="130" t="s">
        <v>141</v>
      </c>
      <c r="F96" s="131" t="s">
        <v>142</v>
      </c>
      <c r="G96" s="132" t="s">
        <v>143</v>
      </c>
      <c r="H96" s="133">
        <v>0.97499999999999998</v>
      </c>
      <c r="I96" s="134"/>
      <c r="J96" s="135">
        <f>ROUND(I96*H96,2)</f>
        <v>0</v>
      </c>
      <c r="K96" s="131" t="s">
        <v>144</v>
      </c>
      <c r="L96" s="33"/>
      <c r="M96" s="136" t="s">
        <v>3</v>
      </c>
      <c r="N96" s="137" t="s">
        <v>46</v>
      </c>
      <c r="P96" s="138">
        <f>O96*H96</f>
        <v>0</v>
      </c>
      <c r="Q96" s="138">
        <v>1.94302</v>
      </c>
      <c r="R96" s="138">
        <f>Q96*H96</f>
        <v>1.8944444999999999</v>
      </c>
      <c r="S96" s="138">
        <v>0</v>
      </c>
      <c r="T96" s="139">
        <f>S96*H96</f>
        <v>0</v>
      </c>
      <c r="AR96" s="140" t="s">
        <v>145</v>
      </c>
      <c r="AT96" s="140" t="s">
        <v>140</v>
      </c>
      <c r="AU96" s="140" t="s">
        <v>85</v>
      </c>
      <c r="AY96" s="17" t="s">
        <v>137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7" t="s">
        <v>83</v>
      </c>
      <c r="BK96" s="141">
        <f>ROUND(I96*H96,2)</f>
        <v>0</v>
      </c>
      <c r="BL96" s="17" t="s">
        <v>145</v>
      </c>
      <c r="BM96" s="140" t="s">
        <v>146</v>
      </c>
    </row>
    <row r="97" spans="2:65" s="1" customFormat="1" ht="11">
      <c r="B97" s="33"/>
      <c r="D97" s="142" t="s">
        <v>147</v>
      </c>
      <c r="F97" s="143" t="s">
        <v>148</v>
      </c>
      <c r="I97" s="144"/>
      <c r="L97" s="33"/>
      <c r="M97" s="145"/>
      <c r="T97" s="54"/>
      <c r="AT97" s="17" t="s">
        <v>147</v>
      </c>
      <c r="AU97" s="17" t="s">
        <v>85</v>
      </c>
    </row>
    <row r="98" spans="2:65" s="12" customFormat="1" ht="12">
      <c r="B98" s="146"/>
      <c r="D98" s="147" t="s">
        <v>149</v>
      </c>
      <c r="E98" s="148" t="s">
        <v>3</v>
      </c>
      <c r="F98" s="149" t="s">
        <v>150</v>
      </c>
      <c r="H98" s="150">
        <v>0.97499999999999998</v>
      </c>
      <c r="I98" s="151"/>
      <c r="L98" s="146"/>
      <c r="M98" s="152"/>
      <c r="T98" s="153"/>
      <c r="AT98" s="148" t="s">
        <v>149</v>
      </c>
      <c r="AU98" s="148" t="s">
        <v>85</v>
      </c>
      <c r="AV98" s="12" t="s">
        <v>85</v>
      </c>
      <c r="AW98" s="12" t="s">
        <v>36</v>
      </c>
      <c r="AX98" s="12" t="s">
        <v>83</v>
      </c>
      <c r="AY98" s="148" t="s">
        <v>137</v>
      </c>
    </row>
    <row r="99" spans="2:65" s="1" customFormat="1" ht="24.25" customHeight="1">
      <c r="B99" s="128"/>
      <c r="C99" s="129" t="s">
        <v>85</v>
      </c>
      <c r="D99" s="129" t="s">
        <v>140</v>
      </c>
      <c r="E99" s="130" t="s">
        <v>151</v>
      </c>
      <c r="F99" s="131" t="s">
        <v>152</v>
      </c>
      <c r="G99" s="132" t="s">
        <v>153</v>
      </c>
      <c r="H99" s="133">
        <v>0.64900000000000002</v>
      </c>
      <c r="I99" s="134"/>
      <c r="J99" s="135">
        <f>ROUND(I99*H99,2)</f>
        <v>0</v>
      </c>
      <c r="K99" s="131" t="s">
        <v>144</v>
      </c>
      <c r="L99" s="33"/>
      <c r="M99" s="136" t="s">
        <v>3</v>
      </c>
      <c r="N99" s="137" t="s">
        <v>46</v>
      </c>
      <c r="P99" s="138">
        <f>O99*H99</f>
        <v>0</v>
      </c>
      <c r="Q99" s="138">
        <v>1.0900000000000001</v>
      </c>
      <c r="R99" s="138">
        <f>Q99*H99</f>
        <v>0.70741000000000009</v>
      </c>
      <c r="S99" s="138">
        <v>0</v>
      </c>
      <c r="T99" s="139">
        <f>S99*H99</f>
        <v>0</v>
      </c>
      <c r="AR99" s="140" t="s">
        <v>145</v>
      </c>
      <c r="AT99" s="140" t="s">
        <v>140</v>
      </c>
      <c r="AU99" s="140" t="s">
        <v>85</v>
      </c>
      <c r="AY99" s="17" t="s">
        <v>137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7" t="s">
        <v>83</v>
      </c>
      <c r="BK99" s="141">
        <f>ROUND(I99*H99,2)</f>
        <v>0</v>
      </c>
      <c r="BL99" s="17" t="s">
        <v>145</v>
      </c>
      <c r="BM99" s="140" t="s">
        <v>154</v>
      </c>
    </row>
    <row r="100" spans="2:65" s="1" customFormat="1" ht="11">
      <c r="B100" s="33"/>
      <c r="D100" s="142" t="s">
        <v>147</v>
      </c>
      <c r="F100" s="143" t="s">
        <v>155</v>
      </c>
      <c r="I100" s="144"/>
      <c r="L100" s="33"/>
      <c r="M100" s="145"/>
      <c r="T100" s="54"/>
      <c r="AT100" s="17" t="s">
        <v>147</v>
      </c>
      <c r="AU100" s="17" t="s">
        <v>85</v>
      </c>
    </row>
    <row r="101" spans="2:65" s="13" customFormat="1" ht="12">
      <c r="B101" s="154"/>
      <c r="D101" s="147" t="s">
        <v>149</v>
      </c>
      <c r="E101" s="155" t="s">
        <v>3</v>
      </c>
      <c r="F101" s="156" t="s">
        <v>156</v>
      </c>
      <c r="H101" s="155" t="s">
        <v>3</v>
      </c>
      <c r="I101" s="157"/>
      <c r="L101" s="154"/>
      <c r="M101" s="158"/>
      <c r="T101" s="159"/>
      <c r="AT101" s="155" t="s">
        <v>149</v>
      </c>
      <c r="AU101" s="155" t="s">
        <v>85</v>
      </c>
      <c r="AV101" s="13" t="s">
        <v>83</v>
      </c>
      <c r="AW101" s="13" t="s">
        <v>36</v>
      </c>
      <c r="AX101" s="13" t="s">
        <v>75</v>
      </c>
      <c r="AY101" s="155" t="s">
        <v>137</v>
      </c>
    </row>
    <row r="102" spans="2:65" s="12" customFormat="1" ht="12">
      <c r="B102" s="146"/>
      <c r="D102" s="147" t="s">
        <v>149</v>
      </c>
      <c r="E102" s="148" t="s">
        <v>3</v>
      </c>
      <c r="F102" s="149" t="s">
        <v>157</v>
      </c>
      <c r="H102" s="150">
        <v>0.64900000000000002</v>
      </c>
      <c r="I102" s="151"/>
      <c r="L102" s="146"/>
      <c r="M102" s="152"/>
      <c r="T102" s="153"/>
      <c r="AT102" s="148" t="s">
        <v>149</v>
      </c>
      <c r="AU102" s="148" t="s">
        <v>85</v>
      </c>
      <c r="AV102" s="12" t="s">
        <v>85</v>
      </c>
      <c r="AW102" s="12" t="s">
        <v>36</v>
      </c>
      <c r="AX102" s="12" t="s">
        <v>83</v>
      </c>
      <c r="AY102" s="148" t="s">
        <v>137</v>
      </c>
    </row>
    <row r="103" spans="2:65" s="1" customFormat="1" ht="37.75" customHeight="1">
      <c r="B103" s="128"/>
      <c r="C103" s="129" t="s">
        <v>138</v>
      </c>
      <c r="D103" s="129" t="s">
        <v>140</v>
      </c>
      <c r="E103" s="130" t="s">
        <v>158</v>
      </c>
      <c r="F103" s="131" t="s">
        <v>159</v>
      </c>
      <c r="G103" s="132" t="s">
        <v>160</v>
      </c>
      <c r="H103" s="133">
        <v>7.8</v>
      </c>
      <c r="I103" s="134"/>
      <c r="J103" s="135">
        <f>ROUND(I103*H103,2)</f>
        <v>0</v>
      </c>
      <c r="K103" s="131" t="s">
        <v>144</v>
      </c>
      <c r="L103" s="33"/>
      <c r="M103" s="136" t="s">
        <v>3</v>
      </c>
      <c r="N103" s="137" t="s">
        <v>46</v>
      </c>
      <c r="P103" s="138">
        <f>O103*H103</f>
        <v>0</v>
      </c>
      <c r="Q103" s="138">
        <v>0.17818000000000001</v>
      </c>
      <c r="R103" s="138">
        <f>Q103*H103</f>
        <v>1.389804</v>
      </c>
      <c r="S103" s="138">
        <v>0</v>
      </c>
      <c r="T103" s="139">
        <f>S103*H103</f>
        <v>0</v>
      </c>
      <c r="AR103" s="140" t="s">
        <v>145</v>
      </c>
      <c r="AT103" s="140" t="s">
        <v>140</v>
      </c>
      <c r="AU103" s="140" t="s">
        <v>85</v>
      </c>
      <c r="AY103" s="17" t="s">
        <v>137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7" t="s">
        <v>83</v>
      </c>
      <c r="BK103" s="141">
        <f>ROUND(I103*H103,2)</f>
        <v>0</v>
      </c>
      <c r="BL103" s="17" t="s">
        <v>145</v>
      </c>
      <c r="BM103" s="140" t="s">
        <v>161</v>
      </c>
    </row>
    <row r="104" spans="2:65" s="1" customFormat="1" ht="11">
      <c r="B104" s="33"/>
      <c r="D104" s="142" t="s">
        <v>147</v>
      </c>
      <c r="F104" s="143" t="s">
        <v>162</v>
      </c>
      <c r="I104" s="144"/>
      <c r="L104" s="33"/>
      <c r="M104" s="145"/>
      <c r="T104" s="54"/>
      <c r="AT104" s="17" t="s">
        <v>147</v>
      </c>
      <c r="AU104" s="17" t="s">
        <v>85</v>
      </c>
    </row>
    <row r="105" spans="2:65" s="12" customFormat="1" ht="12">
      <c r="B105" s="146"/>
      <c r="D105" s="147" t="s">
        <v>149</v>
      </c>
      <c r="E105" s="148" t="s">
        <v>3</v>
      </c>
      <c r="F105" s="149" t="s">
        <v>163</v>
      </c>
      <c r="H105" s="150">
        <v>7.8</v>
      </c>
      <c r="I105" s="151"/>
      <c r="L105" s="146"/>
      <c r="M105" s="152"/>
      <c r="T105" s="153"/>
      <c r="AT105" s="148" t="s">
        <v>149</v>
      </c>
      <c r="AU105" s="148" t="s">
        <v>85</v>
      </c>
      <c r="AV105" s="12" t="s">
        <v>85</v>
      </c>
      <c r="AW105" s="12" t="s">
        <v>36</v>
      </c>
      <c r="AX105" s="12" t="s">
        <v>83</v>
      </c>
      <c r="AY105" s="148" t="s">
        <v>137</v>
      </c>
    </row>
    <row r="106" spans="2:65" s="11" customFormat="1" ht="22.75" customHeight="1">
      <c r="B106" s="116"/>
      <c r="D106" s="117" t="s">
        <v>74</v>
      </c>
      <c r="E106" s="126" t="s">
        <v>164</v>
      </c>
      <c r="F106" s="126" t="s">
        <v>165</v>
      </c>
      <c r="I106" s="119"/>
      <c r="J106" s="127">
        <f>BK106</f>
        <v>0</v>
      </c>
      <c r="L106" s="116"/>
      <c r="M106" s="121"/>
      <c r="P106" s="122">
        <f>SUM(P107:P117)</f>
        <v>0</v>
      </c>
      <c r="R106" s="122">
        <f>SUM(R107:R117)</f>
        <v>2.1705930000000002</v>
      </c>
      <c r="T106" s="123">
        <f>SUM(T107:T117)</f>
        <v>0</v>
      </c>
      <c r="AR106" s="117" t="s">
        <v>83</v>
      </c>
      <c r="AT106" s="124" t="s">
        <v>74</v>
      </c>
      <c r="AU106" s="124" t="s">
        <v>83</v>
      </c>
      <c r="AY106" s="117" t="s">
        <v>137</v>
      </c>
      <c r="BK106" s="125">
        <f>SUM(BK107:BK117)</f>
        <v>0</v>
      </c>
    </row>
    <row r="107" spans="2:65" s="1" customFormat="1" ht="49" customHeight="1">
      <c r="B107" s="128"/>
      <c r="C107" s="129" t="s">
        <v>145</v>
      </c>
      <c r="D107" s="129" t="s">
        <v>140</v>
      </c>
      <c r="E107" s="130" t="s">
        <v>166</v>
      </c>
      <c r="F107" s="131" t="s">
        <v>167</v>
      </c>
      <c r="G107" s="132" t="s">
        <v>160</v>
      </c>
      <c r="H107" s="133">
        <v>48.975000000000001</v>
      </c>
      <c r="I107" s="134"/>
      <c r="J107" s="135">
        <f>ROUND(I107*H107,2)</f>
        <v>0</v>
      </c>
      <c r="K107" s="131" t="s">
        <v>144</v>
      </c>
      <c r="L107" s="33"/>
      <c r="M107" s="136" t="s">
        <v>3</v>
      </c>
      <c r="N107" s="137" t="s">
        <v>46</v>
      </c>
      <c r="P107" s="138">
        <f>O107*H107</f>
        <v>0</v>
      </c>
      <c r="Q107" s="138">
        <v>1.7000000000000001E-2</v>
      </c>
      <c r="R107" s="138">
        <f>Q107*H107</f>
        <v>0.83257500000000007</v>
      </c>
      <c r="S107" s="138">
        <v>0</v>
      </c>
      <c r="T107" s="139">
        <f>S107*H107</f>
        <v>0</v>
      </c>
      <c r="AR107" s="140" t="s">
        <v>145</v>
      </c>
      <c r="AT107" s="140" t="s">
        <v>140</v>
      </c>
      <c r="AU107" s="140" t="s">
        <v>85</v>
      </c>
      <c r="AY107" s="17" t="s">
        <v>137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7" t="s">
        <v>83</v>
      </c>
      <c r="BK107" s="141">
        <f>ROUND(I107*H107,2)</f>
        <v>0</v>
      </c>
      <c r="BL107" s="17" t="s">
        <v>145</v>
      </c>
      <c r="BM107" s="140" t="s">
        <v>168</v>
      </c>
    </row>
    <row r="108" spans="2:65" s="1" customFormat="1" ht="11">
      <c r="B108" s="33"/>
      <c r="D108" s="142" t="s">
        <v>147</v>
      </c>
      <c r="F108" s="143" t="s">
        <v>169</v>
      </c>
      <c r="I108" s="144"/>
      <c r="L108" s="33"/>
      <c r="M108" s="145"/>
      <c r="T108" s="54"/>
      <c r="AT108" s="17" t="s">
        <v>147</v>
      </c>
      <c r="AU108" s="17" t="s">
        <v>85</v>
      </c>
    </row>
    <row r="109" spans="2:65" s="13" customFormat="1" ht="12">
      <c r="B109" s="154"/>
      <c r="D109" s="147" t="s">
        <v>149</v>
      </c>
      <c r="E109" s="155" t="s">
        <v>3</v>
      </c>
      <c r="F109" s="156" t="s">
        <v>170</v>
      </c>
      <c r="H109" s="155" t="s">
        <v>3</v>
      </c>
      <c r="I109" s="157"/>
      <c r="L109" s="154"/>
      <c r="M109" s="158"/>
      <c r="T109" s="159"/>
      <c r="AT109" s="155" t="s">
        <v>149</v>
      </c>
      <c r="AU109" s="155" t="s">
        <v>85</v>
      </c>
      <c r="AV109" s="13" t="s">
        <v>83</v>
      </c>
      <c r="AW109" s="13" t="s">
        <v>36</v>
      </c>
      <c r="AX109" s="13" t="s">
        <v>75</v>
      </c>
      <c r="AY109" s="155" t="s">
        <v>137</v>
      </c>
    </row>
    <row r="110" spans="2:65" s="12" customFormat="1" ht="12">
      <c r="B110" s="146"/>
      <c r="D110" s="147" t="s">
        <v>149</v>
      </c>
      <c r="E110" s="148" t="s">
        <v>3</v>
      </c>
      <c r="F110" s="149" t="s">
        <v>171</v>
      </c>
      <c r="H110" s="150">
        <v>48.975000000000001</v>
      </c>
      <c r="I110" s="151"/>
      <c r="L110" s="146"/>
      <c r="M110" s="152"/>
      <c r="T110" s="153"/>
      <c r="AT110" s="148" t="s">
        <v>149</v>
      </c>
      <c r="AU110" s="148" t="s">
        <v>85</v>
      </c>
      <c r="AV110" s="12" t="s">
        <v>85</v>
      </c>
      <c r="AW110" s="12" t="s">
        <v>36</v>
      </c>
      <c r="AX110" s="12" t="s">
        <v>75</v>
      </c>
      <c r="AY110" s="148" t="s">
        <v>137</v>
      </c>
    </row>
    <row r="111" spans="2:65" s="14" customFormat="1" ht="12">
      <c r="B111" s="160"/>
      <c r="D111" s="147" t="s">
        <v>149</v>
      </c>
      <c r="E111" s="161" t="s">
        <v>3</v>
      </c>
      <c r="F111" s="162" t="s">
        <v>172</v>
      </c>
      <c r="H111" s="163">
        <v>48.975000000000001</v>
      </c>
      <c r="I111" s="164"/>
      <c r="L111" s="160"/>
      <c r="M111" s="165"/>
      <c r="T111" s="166"/>
      <c r="AT111" s="161" t="s">
        <v>149</v>
      </c>
      <c r="AU111" s="161" t="s">
        <v>85</v>
      </c>
      <c r="AV111" s="14" t="s">
        <v>145</v>
      </c>
      <c r="AW111" s="14" t="s">
        <v>36</v>
      </c>
      <c r="AX111" s="14" t="s">
        <v>83</v>
      </c>
      <c r="AY111" s="161" t="s">
        <v>137</v>
      </c>
    </row>
    <row r="112" spans="2:65" s="1" customFormat="1" ht="33" customHeight="1">
      <c r="B112" s="128"/>
      <c r="C112" s="129" t="s">
        <v>173</v>
      </c>
      <c r="D112" s="129" t="s">
        <v>140</v>
      </c>
      <c r="E112" s="130" t="s">
        <v>174</v>
      </c>
      <c r="F112" s="131" t="s">
        <v>175</v>
      </c>
      <c r="G112" s="132" t="s">
        <v>160</v>
      </c>
      <c r="H112" s="133">
        <v>10.67</v>
      </c>
      <c r="I112" s="134"/>
      <c r="J112" s="135">
        <f>ROUND(I112*H112,2)</f>
        <v>0</v>
      </c>
      <c r="K112" s="131" t="s">
        <v>144</v>
      </c>
      <c r="L112" s="33"/>
      <c r="M112" s="136" t="s">
        <v>3</v>
      </c>
      <c r="N112" s="137" t="s">
        <v>46</v>
      </c>
      <c r="P112" s="138">
        <f>O112*H112</f>
        <v>0</v>
      </c>
      <c r="Q112" s="138">
        <v>0.105</v>
      </c>
      <c r="R112" s="138">
        <f>Q112*H112</f>
        <v>1.12035</v>
      </c>
      <c r="S112" s="138">
        <v>0</v>
      </c>
      <c r="T112" s="139">
        <f>S112*H112</f>
        <v>0</v>
      </c>
      <c r="AR112" s="140" t="s">
        <v>145</v>
      </c>
      <c r="AT112" s="140" t="s">
        <v>140</v>
      </c>
      <c r="AU112" s="140" t="s">
        <v>85</v>
      </c>
      <c r="AY112" s="17" t="s">
        <v>137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7" t="s">
        <v>83</v>
      </c>
      <c r="BK112" s="141">
        <f>ROUND(I112*H112,2)</f>
        <v>0</v>
      </c>
      <c r="BL112" s="17" t="s">
        <v>145</v>
      </c>
      <c r="BM112" s="140" t="s">
        <v>176</v>
      </c>
    </row>
    <row r="113" spans="2:65" s="1" customFormat="1" ht="11">
      <c r="B113" s="33"/>
      <c r="D113" s="142" t="s">
        <v>147</v>
      </c>
      <c r="F113" s="143" t="s">
        <v>177</v>
      </c>
      <c r="I113" s="144"/>
      <c r="L113" s="33"/>
      <c r="M113" s="145"/>
      <c r="T113" s="54"/>
      <c r="AT113" s="17" t="s">
        <v>147</v>
      </c>
      <c r="AU113" s="17" t="s">
        <v>85</v>
      </c>
    </row>
    <row r="114" spans="2:65" s="12" customFormat="1" ht="12">
      <c r="B114" s="146"/>
      <c r="D114" s="147" t="s">
        <v>149</v>
      </c>
      <c r="E114" s="148" t="s">
        <v>3</v>
      </c>
      <c r="F114" s="149" t="s">
        <v>178</v>
      </c>
      <c r="H114" s="150">
        <v>10.67</v>
      </c>
      <c r="I114" s="151"/>
      <c r="L114" s="146"/>
      <c r="M114" s="152"/>
      <c r="T114" s="153"/>
      <c r="AT114" s="148" t="s">
        <v>149</v>
      </c>
      <c r="AU114" s="148" t="s">
        <v>85</v>
      </c>
      <c r="AV114" s="12" t="s">
        <v>85</v>
      </c>
      <c r="AW114" s="12" t="s">
        <v>36</v>
      </c>
      <c r="AX114" s="12" t="s">
        <v>83</v>
      </c>
      <c r="AY114" s="148" t="s">
        <v>137</v>
      </c>
    </row>
    <row r="115" spans="2:65" s="1" customFormat="1" ht="24.25" customHeight="1">
      <c r="B115" s="128"/>
      <c r="C115" s="129" t="s">
        <v>179</v>
      </c>
      <c r="D115" s="129" t="s">
        <v>140</v>
      </c>
      <c r="E115" s="130" t="s">
        <v>180</v>
      </c>
      <c r="F115" s="131" t="s">
        <v>181</v>
      </c>
      <c r="G115" s="132" t="s">
        <v>160</v>
      </c>
      <c r="H115" s="133">
        <v>10.67</v>
      </c>
      <c r="I115" s="134"/>
      <c r="J115" s="135">
        <f>ROUND(I115*H115,2)</f>
        <v>0</v>
      </c>
      <c r="K115" s="131" t="s">
        <v>144</v>
      </c>
      <c r="L115" s="33"/>
      <c r="M115" s="136" t="s">
        <v>3</v>
      </c>
      <c r="N115" s="137" t="s">
        <v>46</v>
      </c>
      <c r="P115" s="138">
        <f>O115*H115</f>
        <v>0</v>
      </c>
      <c r="Q115" s="138">
        <v>2.0400000000000001E-2</v>
      </c>
      <c r="R115" s="138">
        <f>Q115*H115</f>
        <v>0.217668</v>
      </c>
      <c r="S115" s="138">
        <v>0</v>
      </c>
      <c r="T115" s="139">
        <f>S115*H115</f>
        <v>0</v>
      </c>
      <c r="AR115" s="140" t="s">
        <v>145</v>
      </c>
      <c r="AT115" s="140" t="s">
        <v>140</v>
      </c>
      <c r="AU115" s="140" t="s">
        <v>85</v>
      </c>
      <c r="AY115" s="17" t="s">
        <v>137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7" t="s">
        <v>83</v>
      </c>
      <c r="BK115" s="141">
        <f>ROUND(I115*H115,2)</f>
        <v>0</v>
      </c>
      <c r="BL115" s="17" t="s">
        <v>145</v>
      </c>
      <c r="BM115" s="140" t="s">
        <v>182</v>
      </c>
    </row>
    <row r="116" spans="2:65" s="1" customFormat="1" ht="11">
      <c r="B116" s="33"/>
      <c r="D116" s="142" t="s">
        <v>147</v>
      </c>
      <c r="F116" s="143" t="s">
        <v>183</v>
      </c>
      <c r="I116" s="144"/>
      <c r="L116" s="33"/>
      <c r="M116" s="145"/>
      <c r="T116" s="54"/>
      <c r="AT116" s="17" t="s">
        <v>147</v>
      </c>
      <c r="AU116" s="17" t="s">
        <v>85</v>
      </c>
    </row>
    <row r="117" spans="2:65" s="12" customFormat="1" ht="12">
      <c r="B117" s="146"/>
      <c r="D117" s="147" t="s">
        <v>149</v>
      </c>
      <c r="E117" s="148" t="s">
        <v>3</v>
      </c>
      <c r="F117" s="149" t="s">
        <v>178</v>
      </c>
      <c r="H117" s="150">
        <v>10.67</v>
      </c>
      <c r="I117" s="151"/>
      <c r="L117" s="146"/>
      <c r="M117" s="152"/>
      <c r="T117" s="153"/>
      <c r="AT117" s="148" t="s">
        <v>149</v>
      </c>
      <c r="AU117" s="148" t="s">
        <v>85</v>
      </c>
      <c r="AV117" s="12" t="s">
        <v>85</v>
      </c>
      <c r="AW117" s="12" t="s">
        <v>36</v>
      </c>
      <c r="AX117" s="12" t="s">
        <v>83</v>
      </c>
      <c r="AY117" s="148" t="s">
        <v>137</v>
      </c>
    </row>
    <row r="118" spans="2:65" s="11" customFormat="1" ht="22.75" customHeight="1">
      <c r="B118" s="116"/>
      <c r="D118" s="117" t="s">
        <v>74</v>
      </c>
      <c r="E118" s="126" t="s">
        <v>184</v>
      </c>
      <c r="F118" s="126" t="s">
        <v>185</v>
      </c>
      <c r="I118" s="119"/>
      <c r="J118" s="127">
        <f>BK118</f>
        <v>0</v>
      </c>
      <c r="L118" s="116"/>
      <c r="M118" s="121"/>
      <c r="P118" s="122">
        <f>SUM(P119:P120)</f>
        <v>0</v>
      </c>
      <c r="R118" s="122">
        <f>SUM(R119:R120)</f>
        <v>0</v>
      </c>
      <c r="T118" s="123">
        <f>SUM(T119:T120)</f>
        <v>0</v>
      </c>
      <c r="AR118" s="117" t="s">
        <v>83</v>
      </c>
      <c r="AT118" s="124" t="s">
        <v>74</v>
      </c>
      <c r="AU118" s="124" t="s">
        <v>83</v>
      </c>
      <c r="AY118" s="117" t="s">
        <v>137</v>
      </c>
      <c r="BK118" s="125">
        <f>SUM(BK119:BK120)</f>
        <v>0</v>
      </c>
    </row>
    <row r="119" spans="2:65" s="1" customFormat="1" ht="66.75" customHeight="1">
      <c r="B119" s="128"/>
      <c r="C119" s="129" t="s">
        <v>186</v>
      </c>
      <c r="D119" s="129" t="s">
        <v>140</v>
      </c>
      <c r="E119" s="130" t="s">
        <v>187</v>
      </c>
      <c r="F119" s="131" t="s">
        <v>188</v>
      </c>
      <c r="G119" s="132" t="s">
        <v>153</v>
      </c>
      <c r="H119" s="133">
        <v>10.002000000000001</v>
      </c>
      <c r="I119" s="134"/>
      <c r="J119" s="135">
        <f>ROUND(I119*H119,2)</f>
        <v>0</v>
      </c>
      <c r="K119" s="131" t="s">
        <v>144</v>
      </c>
      <c r="L119" s="33"/>
      <c r="M119" s="136" t="s">
        <v>3</v>
      </c>
      <c r="N119" s="137" t="s">
        <v>46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145</v>
      </c>
      <c r="AT119" s="140" t="s">
        <v>140</v>
      </c>
      <c r="AU119" s="140" t="s">
        <v>85</v>
      </c>
      <c r="AY119" s="17" t="s">
        <v>137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7" t="s">
        <v>83</v>
      </c>
      <c r="BK119" s="141">
        <f>ROUND(I119*H119,2)</f>
        <v>0</v>
      </c>
      <c r="BL119" s="17" t="s">
        <v>145</v>
      </c>
      <c r="BM119" s="140" t="s">
        <v>189</v>
      </c>
    </row>
    <row r="120" spans="2:65" s="1" customFormat="1" ht="11">
      <c r="B120" s="33"/>
      <c r="D120" s="142" t="s">
        <v>147</v>
      </c>
      <c r="F120" s="143" t="s">
        <v>190</v>
      </c>
      <c r="I120" s="144"/>
      <c r="L120" s="33"/>
      <c r="M120" s="145"/>
      <c r="T120" s="54"/>
      <c r="AT120" s="17" t="s">
        <v>147</v>
      </c>
      <c r="AU120" s="17" t="s">
        <v>85</v>
      </c>
    </row>
    <row r="121" spans="2:65" s="11" customFormat="1" ht="26" customHeight="1">
      <c r="B121" s="116"/>
      <c r="D121" s="117" t="s">
        <v>74</v>
      </c>
      <c r="E121" s="118" t="s">
        <v>191</v>
      </c>
      <c r="F121" s="118" t="s">
        <v>192</v>
      </c>
      <c r="I121" s="119"/>
      <c r="J121" s="120">
        <f>BK121</f>
        <v>0</v>
      </c>
      <c r="L121" s="116"/>
      <c r="M121" s="121"/>
      <c r="P121" s="122">
        <f>P122+P136+P152+P162+P178+P212+P225+P242+P248</f>
        <v>0</v>
      </c>
      <c r="R121" s="122">
        <f>R122+R136+R152+R162+R178+R212+R225+R242+R248</f>
        <v>5.6555491900000012</v>
      </c>
      <c r="T121" s="123">
        <f>T122+T136+T152+T162+T178+T212+T225+T242+T248</f>
        <v>0.33543040000000002</v>
      </c>
      <c r="AR121" s="117" t="s">
        <v>85</v>
      </c>
      <c r="AT121" s="124" t="s">
        <v>74</v>
      </c>
      <c r="AU121" s="124" t="s">
        <v>75</v>
      </c>
      <c r="AY121" s="117" t="s">
        <v>137</v>
      </c>
      <c r="BK121" s="125">
        <f>BK122+BK136+BK152+BK162+BK178+BK212+BK225+BK242+BK248</f>
        <v>0</v>
      </c>
    </row>
    <row r="122" spans="2:65" s="11" customFormat="1" ht="22.75" customHeight="1">
      <c r="B122" s="116"/>
      <c r="D122" s="117" t="s">
        <v>74</v>
      </c>
      <c r="E122" s="126" t="s">
        <v>193</v>
      </c>
      <c r="F122" s="126" t="s">
        <v>194</v>
      </c>
      <c r="I122" s="119"/>
      <c r="J122" s="127">
        <f>BK122</f>
        <v>0</v>
      </c>
      <c r="L122" s="116"/>
      <c r="M122" s="121"/>
      <c r="P122" s="122">
        <f>SUM(P123:P135)</f>
        <v>0</v>
      </c>
      <c r="R122" s="122">
        <f>SUM(R123:R135)</f>
        <v>0.20086839999999995</v>
      </c>
      <c r="T122" s="123">
        <f>SUM(T123:T135)</f>
        <v>0</v>
      </c>
      <c r="AR122" s="117" t="s">
        <v>85</v>
      </c>
      <c r="AT122" s="124" t="s">
        <v>74</v>
      </c>
      <c r="AU122" s="124" t="s">
        <v>83</v>
      </c>
      <c r="AY122" s="117" t="s">
        <v>137</v>
      </c>
      <c r="BK122" s="125">
        <f>SUM(BK123:BK135)</f>
        <v>0</v>
      </c>
    </row>
    <row r="123" spans="2:65" s="1" customFormat="1" ht="37.75" customHeight="1">
      <c r="B123" s="128"/>
      <c r="C123" s="129" t="s">
        <v>195</v>
      </c>
      <c r="D123" s="129" t="s">
        <v>140</v>
      </c>
      <c r="E123" s="130" t="s">
        <v>196</v>
      </c>
      <c r="F123" s="131" t="s">
        <v>197</v>
      </c>
      <c r="G123" s="132" t="s">
        <v>160</v>
      </c>
      <c r="H123" s="133">
        <v>10.67</v>
      </c>
      <c r="I123" s="134"/>
      <c r="J123" s="135">
        <f>ROUND(I123*H123,2)</f>
        <v>0</v>
      </c>
      <c r="K123" s="131" t="s">
        <v>144</v>
      </c>
      <c r="L123" s="33"/>
      <c r="M123" s="136" t="s">
        <v>3</v>
      </c>
      <c r="N123" s="137" t="s">
        <v>46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198</v>
      </c>
      <c r="AT123" s="140" t="s">
        <v>140</v>
      </c>
      <c r="AU123" s="140" t="s">
        <v>85</v>
      </c>
      <c r="AY123" s="17" t="s">
        <v>137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7" t="s">
        <v>83</v>
      </c>
      <c r="BK123" s="141">
        <f>ROUND(I123*H123,2)</f>
        <v>0</v>
      </c>
      <c r="BL123" s="17" t="s">
        <v>198</v>
      </c>
      <c r="BM123" s="140" t="s">
        <v>199</v>
      </c>
    </row>
    <row r="124" spans="2:65" s="1" customFormat="1" ht="11">
      <c r="B124" s="33"/>
      <c r="D124" s="142" t="s">
        <v>147</v>
      </c>
      <c r="F124" s="143" t="s">
        <v>200</v>
      </c>
      <c r="I124" s="144"/>
      <c r="L124" s="33"/>
      <c r="M124" s="145"/>
      <c r="T124" s="54"/>
      <c r="AT124" s="17" t="s">
        <v>147</v>
      </c>
      <c r="AU124" s="17" t="s">
        <v>85</v>
      </c>
    </row>
    <row r="125" spans="2:65" s="13" customFormat="1" ht="12">
      <c r="B125" s="154"/>
      <c r="D125" s="147" t="s">
        <v>149</v>
      </c>
      <c r="E125" s="155" t="s">
        <v>3</v>
      </c>
      <c r="F125" s="156" t="s">
        <v>201</v>
      </c>
      <c r="H125" s="155" t="s">
        <v>3</v>
      </c>
      <c r="I125" s="157"/>
      <c r="L125" s="154"/>
      <c r="M125" s="158"/>
      <c r="T125" s="159"/>
      <c r="AT125" s="155" t="s">
        <v>149</v>
      </c>
      <c r="AU125" s="155" t="s">
        <v>85</v>
      </c>
      <c r="AV125" s="13" t="s">
        <v>83</v>
      </c>
      <c r="AW125" s="13" t="s">
        <v>36</v>
      </c>
      <c r="AX125" s="13" t="s">
        <v>75</v>
      </c>
      <c r="AY125" s="155" t="s">
        <v>137</v>
      </c>
    </row>
    <row r="126" spans="2:65" s="12" customFormat="1" ht="12">
      <c r="B126" s="146"/>
      <c r="D126" s="147" t="s">
        <v>149</v>
      </c>
      <c r="E126" s="148" t="s">
        <v>3</v>
      </c>
      <c r="F126" s="149" t="s">
        <v>178</v>
      </c>
      <c r="H126" s="150">
        <v>10.67</v>
      </c>
      <c r="I126" s="151"/>
      <c r="L126" s="146"/>
      <c r="M126" s="152"/>
      <c r="T126" s="153"/>
      <c r="AT126" s="148" t="s">
        <v>149</v>
      </c>
      <c r="AU126" s="148" t="s">
        <v>85</v>
      </c>
      <c r="AV126" s="12" t="s">
        <v>85</v>
      </c>
      <c r="AW126" s="12" t="s">
        <v>36</v>
      </c>
      <c r="AX126" s="12" t="s">
        <v>83</v>
      </c>
      <c r="AY126" s="148" t="s">
        <v>137</v>
      </c>
    </row>
    <row r="127" spans="2:65" s="1" customFormat="1" ht="24.25" customHeight="1">
      <c r="B127" s="128"/>
      <c r="C127" s="167" t="s">
        <v>202</v>
      </c>
      <c r="D127" s="167" t="s">
        <v>203</v>
      </c>
      <c r="E127" s="168" t="s">
        <v>204</v>
      </c>
      <c r="F127" s="169" t="s">
        <v>205</v>
      </c>
      <c r="G127" s="170" t="s">
        <v>160</v>
      </c>
      <c r="H127" s="171">
        <v>10.882999999999999</v>
      </c>
      <c r="I127" s="172"/>
      <c r="J127" s="173">
        <f>ROUND(I127*H127,2)</f>
        <v>0</v>
      </c>
      <c r="K127" s="169" t="s">
        <v>144</v>
      </c>
      <c r="L127" s="174"/>
      <c r="M127" s="175" t="s">
        <v>3</v>
      </c>
      <c r="N127" s="176" t="s">
        <v>46</v>
      </c>
      <c r="P127" s="138">
        <f>O127*H127</f>
        <v>0</v>
      </c>
      <c r="Q127" s="138">
        <v>1.7999999999999999E-2</v>
      </c>
      <c r="R127" s="138">
        <f>Q127*H127</f>
        <v>0.19589399999999996</v>
      </c>
      <c r="S127" s="138">
        <v>0</v>
      </c>
      <c r="T127" s="139">
        <f>S127*H127</f>
        <v>0</v>
      </c>
      <c r="AR127" s="140" t="s">
        <v>206</v>
      </c>
      <c r="AT127" s="140" t="s">
        <v>203</v>
      </c>
      <c r="AU127" s="140" t="s">
        <v>85</v>
      </c>
      <c r="AY127" s="17" t="s">
        <v>137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7" t="s">
        <v>83</v>
      </c>
      <c r="BK127" s="141">
        <f>ROUND(I127*H127,2)</f>
        <v>0</v>
      </c>
      <c r="BL127" s="17" t="s">
        <v>198</v>
      </c>
      <c r="BM127" s="140" t="s">
        <v>207</v>
      </c>
    </row>
    <row r="128" spans="2:65" s="12" customFormat="1" ht="12">
      <c r="B128" s="146"/>
      <c r="D128" s="147" t="s">
        <v>149</v>
      </c>
      <c r="F128" s="149" t="s">
        <v>208</v>
      </c>
      <c r="H128" s="150">
        <v>10.882999999999999</v>
      </c>
      <c r="I128" s="151"/>
      <c r="L128" s="146"/>
      <c r="M128" s="152"/>
      <c r="T128" s="153"/>
      <c r="AT128" s="148" t="s">
        <v>149</v>
      </c>
      <c r="AU128" s="148" t="s">
        <v>85</v>
      </c>
      <c r="AV128" s="12" t="s">
        <v>85</v>
      </c>
      <c r="AW128" s="12" t="s">
        <v>4</v>
      </c>
      <c r="AX128" s="12" t="s">
        <v>83</v>
      </c>
      <c r="AY128" s="148" t="s">
        <v>137</v>
      </c>
    </row>
    <row r="129" spans="2:65" s="1" customFormat="1" ht="44.25" customHeight="1">
      <c r="B129" s="128"/>
      <c r="C129" s="129" t="s">
        <v>209</v>
      </c>
      <c r="D129" s="129" t="s">
        <v>140</v>
      </c>
      <c r="E129" s="130" t="s">
        <v>210</v>
      </c>
      <c r="F129" s="131" t="s">
        <v>211</v>
      </c>
      <c r="G129" s="132" t="s">
        <v>160</v>
      </c>
      <c r="H129" s="133">
        <v>10.67</v>
      </c>
      <c r="I129" s="134"/>
      <c r="J129" s="135">
        <f>ROUND(I129*H129,2)</f>
        <v>0</v>
      </c>
      <c r="K129" s="131" t="s">
        <v>144</v>
      </c>
      <c r="L129" s="33"/>
      <c r="M129" s="136" t="s">
        <v>3</v>
      </c>
      <c r="N129" s="137" t="s">
        <v>46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198</v>
      </c>
      <c r="AT129" s="140" t="s">
        <v>140</v>
      </c>
      <c r="AU129" s="140" t="s">
        <v>85</v>
      </c>
      <c r="AY129" s="17" t="s">
        <v>137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7" t="s">
        <v>83</v>
      </c>
      <c r="BK129" s="141">
        <f>ROUND(I129*H129,2)</f>
        <v>0</v>
      </c>
      <c r="BL129" s="17" t="s">
        <v>198</v>
      </c>
      <c r="BM129" s="140" t="s">
        <v>212</v>
      </c>
    </row>
    <row r="130" spans="2:65" s="1" customFormat="1" ht="11">
      <c r="B130" s="33"/>
      <c r="D130" s="142" t="s">
        <v>147</v>
      </c>
      <c r="F130" s="143" t="s">
        <v>213</v>
      </c>
      <c r="I130" s="144"/>
      <c r="L130" s="33"/>
      <c r="M130" s="145"/>
      <c r="T130" s="54"/>
      <c r="AT130" s="17" t="s">
        <v>147</v>
      </c>
      <c r="AU130" s="17" t="s">
        <v>85</v>
      </c>
    </row>
    <row r="131" spans="2:65" s="12" customFormat="1" ht="12">
      <c r="B131" s="146"/>
      <c r="D131" s="147" t="s">
        <v>149</v>
      </c>
      <c r="E131" s="148" t="s">
        <v>3</v>
      </c>
      <c r="F131" s="149" t="s">
        <v>178</v>
      </c>
      <c r="H131" s="150">
        <v>10.67</v>
      </c>
      <c r="I131" s="151"/>
      <c r="L131" s="146"/>
      <c r="M131" s="152"/>
      <c r="T131" s="153"/>
      <c r="AT131" s="148" t="s">
        <v>149</v>
      </c>
      <c r="AU131" s="148" t="s">
        <v>85</v>
      </c>
      <c r="AV131" s="12" t="s">
        <v>85</v>
      </c>
      <c r="AW131" s="12" t="s">
        <v>36</v>
      </c>
      <c r="AX131" s="12" t="s">
        <v>83</v>
      </c>
      <c r="AY131" s="148" t="s">
        <v>137</v>
      </c>
    </row>
    <row r="132" spans="2:65" s="1" customFormat="1" ht="16.5" customHeight="1">
      <c r="B132" s="128"/>
      <c r="C132" s="167" t="s">
        <v>214</v>
      </c>
      <c r="D132" s="167" t="s">
        <v>203</v>
      </c>
      <c r="E132" s="168" t="s">
        <v>215</v>
      </c>
      <c r="F132" s="169" t="s">
        <v>216</v>
      </c>
      <c r="G132" s="170" t="s">
        <v>160</v>
      </c>
      <c r="H132" s="171">
        <v>12.436</v>
      </c>
      <c r="I132" s="172"/>
      <c r="J132" s="173">
        <f>ROUND(I132*H132,2)</f>
        <v>0</v>
      </c>
      <c r="K132" s="169" t="s">
        <v>144</v>
      </c>
      <c r="L132" s="174"/>
      <c r="M132" s="175" t="s">
        <v>3</v>
      </c>
      <c r="N132" s="176" t="s">
        <v>46</v>
      </c>
      <c r="P132" s="138">
        <f>O132*H132</f>
        <v>0</v>
      </c>
      <c r="Q132" s="138">
        <v>4.0000000000000002E-4</v>
      </c>
      <c r="R132" s="138">
        <f>Q132*H132</f>
        <v>4.9744000000000003E-3</v>
      </c>
      <c r="S132" s="138">
        <v>0</v>
      </c>
      <c r="T132" s="139">
        <f>S132*H132</f>
        <v>0</v>
      </c>
      <c r="AR132" s="140" t="s">
        <v>206</v>
      </c>
      <c r="AT132" s="140" t="s">
        <v>203</v>
      </c>
      <c r="AU132" s="140" t="s">
        <v>85</v>
      </c>
      <c r="AY132" s="17" t="s">
        <v>137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7" t="s">
        <v>83</v>
      </c>
      <c r="BK132" s="141">
        <f>ROUND(I132*H132,2)</f>
        <v>0</v>
      </c>
      <c r="BL132" s="17" t="s">
        <v>198</v>
      </c>
      <c r="BM132" s="140" t="s">
        <v>217</v>
      </c>
    </row>
    <row r="133" spans="2:65" s="12" customFormat="1" ht="12">
      <c r="B133" s="146"/>
      <c r="D133" s="147" t="s">
        <v>149</v>
      </c>
      <c r="F133" s="149" t="s">
        <v>218</v>
      </c>
      <c r="H133" s="150">
        <v>12.436</v>
      </c>
      <c r="I133" s="151"/>
      <c r="L133" s="146"/>
      <c r="M133" s="152"/>
      <c r="T133" s="153"/>
      <c r="AT133" s="148" t="s">
        <v>149</v>
      </c>
      <c r="AU133" s="148" t="s">
        <v>85</v>
      </c>
      <c r="AV133" s="12" t="s">
        <v>85</v>
      </c>
      <c r="AW133" s="12" t="s">
        <v>4</v>
      </c>
      <c r="AX133" s="12" t="s">
        <v>83</v>
      </c>
      <c r="AY133" s="148" t="s">
        <v>137</v>
      </c>
    </row>
    <row r="134" spans="2:65" s="1" customFormat="1" ht="44.25" customHeight="1">
      <c r="B134" s="128"/>
      <c r="C134" s="129" t="s">
        <v>219</v>
      </c>
      <c r="D134" s="129" t="s">
        <v>140</v>
      </c>
      <c r="E134" s="130" t="s">
        <v>220</v>
      </c>
      <c r="F134" s="131" t="s">
        <v>221</v>
      </c>
      <c r="G134" s="132" t="s">
        <v>153</v>
      </c>
      <c r="H134" s="133">
        <v>0.20100000000000001</v>
      </c>
      <c r="I134" s="134"/>
      <c r="J134" s="135">
        <f>ROUND(I134*H134,2)</f>
        <v>0</v>
      </c>
      <c r="K134" s="131" t="s">
        <v>144</v>
      </c>
      <c r="L134" s="33"/>
      <c r="M134" s="136" t="s">
        <v>3</v>
      </c>
      <c r="N134" s="137" t="s">
        <v>46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198</v>
      </c>
      <c r="AT134" s="140" t="s">
        <v>140</v>
      </c>
      <c r="AU134" s="140" t="s">
        <v>85</v>
      </c>
      <c r="AY134" s="17" t="s">
        <v>137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7" t="s">
        <v>83</v>
      </c>
      <c r="BK134" s="141">
        <f>ROUND(I134*H134,2)</f>
        <v>0</v>
      </c>
      <c r="BL134" s="17" t="s">
        <v>198</v>
      </c>
      <c r="BM134" s="140" t="s">
        <v>222</v>
      </c>
    </row>
    <row r="135" spans="2:65" s="1" customFormat="1" ht="11">
      <c r="B135" s="33"/>
      <c r="D135" s="142" t="s">
        <v>147</v>
      </c>
      <c r="F135" s="143" t="s">
        <v>223</v>
      </c>
      <c r="I135" s="144"/>
      <c r="L135" s="33"/>
      <c r="M135" s="145"/>
      <c r="T135" s="54"/>
      <c r="AT135" s="17" t="s">
        <v>147</v>
      </c>
      <c r="AU135" s="17" t="s">
        <v>85</v>
      </c>
    </row>
    <row r="136" spans="2:65" s="11" customFormat="1" ht="22.75" customHeight="1">
      <c r="B136" s="116"/>
      <c r="D136" s="117" t="s">
        <v>74</v>
      </c>
      <c r="E136" s="126" t="s">
        <v>224</v>
      </c>
      <c r="F136" s="126" t="s">
        <v>225</v>
      </c>
      <c r="I136" s="119"/>
      <c r="J136" s="127">
        <f>BK136</f>
        <v>0</v>
      </c>
      <c r="L136" s="116"/>
      <c r="M136" s="121"/>
      <c r="P136" s="122">
        <f>SUM(P137:P151)</f>
        <v>0</v>
      </c>
      <c r="R136" s="122">
        <f>SUM(R137:R151)</f>
        <v>0.97693269999999999</v>
      </c>
      <c r="T136" s="123">
        <f>SUM(T137:T151)</f>
        <v>0</v>
      </c>
      <c r="AR136" s="117" t="s">
        <v>85</v>
      </c>
      <c r="AT136" s="124" t="s">
        <v>74</v>
      </c>
      <c r="AU136" s="124" t="s">
        <v>83</v>
      </c>
      <c r="AY136" s="117" t="s">
        <v>137</v>
      </c>
      <c r="BK136" s="125">
        <f>SUM(BK137:BK151)</f>
        <v>0</v>
      </c>
    </row>
    <row r="137" spans="2:65" s="1" customFormat="1" ht="62.75" customHeight="1">
      <c r="B137" s="128"/>
      <c r="C137" s="129" t="s">
        <v>226</v>
      </c>
      <c r="D137" s="129" t="s">
        <v>140</v>
      </c>
      <c r="E137" s="130" t="s">
        <v>227</v>
      </c>
      <c r="F137" s="131" t="s">
        <v>228</v>
      </c>
      <c r="G137" s="132" t="s">
        <v>160</v>
      </c>
      <c r="H137" s="133">
        <v>14.605</v>
      </c>
      <c r="I137" s="134"/>
      <c r="J137" s="135">
        <f>ROUND(I137*H137,2)</f>
        <v>0</v>
      </c>
      <c r="K137" s="131" t="s">
        <v>144</v>
      </c>
      <c r="L137" s="33"/>
      <c r="M137" s="136" t="s">
        <v>3</v>
      </c>
      <c r="N137" s="137" t="s">
        <v>46</v>
      </c>
      <c r="P137" s="138">
        <f>O137*H137</f>
        <v>0</v>
      </c>
      <c r="Q137" s="138">
        <v>5.9839999999999997E-2</v>
      </c>
      <c r="R137" s="138">
        <f>Q137*H137</f>
        <v>0.87396319999999994</v>
      </c>
      <c r="S137" s="138">
        <v>0</v>
      </c>
      <c r="T137" s="139">
        <f>S137*H137</f>
        <v>0</v>
      </c>
      <c r="AR137" s="140" t="s">
        <v>198</v>
      </c>
      <c r="AT137" s="140" t="s">
        <v>140</v>
      </c>
      <c r="AU137" s="140" t="s">
        <v>85</v>
      </c>
      <c r="AY137" s="17" t="s">
        <v>137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7" t="s">
        <v>83</v>
      </c>
      <c r="BK137" s="141">
        <f>ROUND(I137*H137,2)</f>
        <v>0</v>
      </c>
      <c r="BL137" s="17" t="s">
        <v>198</v>
      </c>
      <c r="BM137" s="140" t="s">
        <v>229</v>
      </c>
    </row>
    <row r="138" spans="2:65" s="1" customFormat="1" ht="11">
      <c r="B138" s="33"/>
      <c r="D138" s="142" t="s">
        <v>147</v>
      </c>
      <c r="F138" s="143" t="s">
        <v>230</v>
      </c>
      <c r="I138" s="144"/>
      <c r="L138" s="33"/>
      <c r="M138" s="145"/>
      <c r="T138" s="54"/>
      <c r="AT138" s="17" t="s">
        <v>147</v>
      </c>
      <c r="AU138" s="17" t="s">
        <v>85</v>
      </c>
    </row>
    <row r="139" spans="2:65" s="13" customFormat="1" ht="12">
      <c r="B139" s="154"/>
      <c r="D139" s="147" t="s">
        <v>149</v>
      </c>
      <c r="E139" s="155" t="s">
        <v>3</v>
      </c>
      <c r="F139" s="156" t="s">
        <v>231</v>
      </c>
      <c r="H139" s="155" t="s">
        <v>3</v>
      </c>
      <c r="I139" s="157"/>
      <c r="L139" s="154"/>
      <c r="M139" s="158"/>
      <c r="T139" s="159"/>
      <c r="AT139" s="155" t="s">
        <v>149</v>
      </c>
      <c r="AU139" s="155" t="s">
        <v>85</v>
      </c>
      <c r="AV139" s="13" t="s">
        <v>83</v>
      </c>
      <c r="AW139" s="13" t="s">
        <v>36</v>
      </c>
      <c r="AX139" s="13" t="s">
        <v>75</v>
      </c>
      <c r="AY139" s="155" t="s">
        <v>137</v>
      </c>
    </row>
    <row r="140" spans="2:65" s="12" customFormat="1" ht="12">
      <c r="B140" s="146"/>
      <c r="D140" s="147" t="s">
        <v>149</v>
      </c>
      <c r="E140" s="148" t="s">
        <v>3</v>
      </c>
      <c r="F140" s="149" t="s">
        <v>232</v>
      </c>
      <c r="H140" s="150">
        <v>14.605</v>
      </c>
      <c r="I140" s="151"/>
      <c r="L140" s="146"/>
      <c r="M140" s="152"/>
      <c r="T140" s="153"/>
      <c r="AT140" s="148" t="s">
        <v>149</v>
      </c>
      <c r="AU140" s="148" t="s">
        <v>85</v>
      </c>
      <c r="AV140" s="12" t="s">
        <v>85</v>
      </c>
      <c r="AW140" s="12" t="s">
        <v>36</v>
      </c>
      <c r="AX140" s="12" t="s">
        <v>75</v>
      </c>
      <c r="AY140" s="148" t="s">
        <v>137</v>
      </c>
    </row>
    <row r="141" spans="2:65" s="14" customFormat="1" ht="12">
      <c r="B141" s="160"/>
      <c r="D141" s="147" t="s">
        <v>149</v>
      </c>
      <c r="E141" s="161" t="s">
        <v>3</v>
      </c>
      <c r="F141" s="162" t="s">
        <v>172</v>
      </c>
      <c r="H141" s="163">
        <v>14.605</v>
      </c>
      <c r="I141" s="164"/>
      <c r="L141" s="160"/>
      <c r="M141" s="165"/>
      <c r="T141" s="166"/>
      <c r="AT141" s="161" t="s">
        <v>149</v>
      </c>
      <c r="AU141" s="161" t="s">
        <v>85</v>
      </c>
      <c r="AV141" s="14" t="s">
        <v>145</v>
      </c>
      <c r="AW141" s="14" t="s">
        <v>36</v>
      </c>
      <c r="AX141" s="14" t="s">
        <v>83</v>
      </c>
      <c r="AY141" s="161" t="s">
        <v>137</v>
      </c>
    </row>
    <row r="142" spans="2:65" s="1" customFormat="1" ht="37.75" customHeight="1">
      <c r="B142" s="128"/>
      <c r="C142" s="129" t="s">
        <v>233</v>
      </c>
      <c r="D142" s="129" t="s">
        <v>140</v>
      </c>
      <c r="E142" s="130" t="s">
        <v>234</v>
      </c>
      <c r="F142" s="131" t="s">
        <v>235</v>
      </c>
      <c r="G142" s="132" t="s">
        <v>160</v>
      </c>
      <c r="H142" s="133">
        <v>10.67</v>
      </c>
      <c r="I142" s="134"/>
      <c r="J142" s="135">
        <f>ROUND(I142*H142,2)</f>
        <v>0</v>
      </c>
      <c r="K142" s="131" t="s">
        <v>144</v>
      </c>
      <c r="L142" s="33"/>
      <c r="M142" s="136" t="s">
        <v>3</v>
      </c>
      <c r="N142" s="137" t="s">
        <v>46</v>
      </c>
      <c r="P142" s="138">
        <f>O142*H142</f>
        <v>0</v>
      </c>
      <c r="Q142" s="138">
        <v>1.25E-3</v>
      </c>
      <c r="R142" s="138">
        <f>Q142*H142</f>
        <v>1.33375E-2</v>
      </c>
      <c r="S142" s="138">
        <v>0</v>
      </c>
      <c r="T142" s="139">
        <f>S142*H142</f>
        <v>0</v>
      </c>
      <c r="AR142" s="140" t="s">
        <v>198</v>
      </c>
      <c r="AT142" s="140" t="s">
        <v>140</v>
      </c>
      <c r="AU142" s="140" t="s">
        <v>85</v>
      </c>
      <c r="AY142" s="17" t="s">
        <v>137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7" t="s">
        <v>83</v>
      </c>
      <c r="BK142" s="141">
        <f>ROUND(I142*H142,2)</f>
        <v>0</v>
      </c>
      <c r="BL142" s="17" t="s">
        <v>198</v>
      </c>
      <c r="BM142" s="140" t="s">
        <v>236</v>
      </c>
    </row>
    <row r="143" spans="2:65" s="1" customFormat="1" ht="11">
      <c r="B143" s="33"/>
      <c r="D143" s="142" t="s">
        <v>147</v>
      </c>
      <c r="F143" s="143" t="s">
        <v>237</v>
      </c>
      <c r="I143" s="144"/>
      <c r="L143" s="33"/>
      <c r="M143" s="145"/>
      <c r="T143" s="54"/>
      <c r="AT143" s="17" t="s">
        <v>147</v>
      </c>
      <c r="AU143" s="17" t="s">
        <v>85</v>
      </c>
    </row>
    <row r="144" spans="2:65" s="13" customFormat="1" ht="12">
      <c r="B144" s="154"/>
      <c r="D144" s="147" t="s">
        <v>149</v>
      </c>
      <c r="E144" s="155" t="s">
        <v>3</v>
      </c>
      <c r="F144" s="156" t="s">
        <v>238</v>
      </c>
      <c r="H144" s="155" t="s">
        <v>3</v>
      </c>
      <c r="I144" s="157"/>
      <c r="L144" s="154"/>
      <c r="M144" s="158"/>
      <c r="T144" s="159"/>
      <c r="AT144" s="155" t="s">
        <v>149</v>
      </c>
      <c r="AU144" s="155" t="s">
        <v>85</v>
      </c>
      <c r="AV144" s="13" t="s">
        <v>83</v>
      </c>
      <c r="AW144" s="13" t="s">
        <v>36</v>
      </c>
      <c r="AX144" s="13" t="s">
        <v>75</v>
      </c>
      <c r="AY144" s="155" t="s">
        <v>137</v>
      </c>
    </row>
    <row r="145" spans="2:65" s="13" customFormat="1" ht="12">
      <c r="B145" s="154"/>
      <c r="D145" s="147" t="s">
        <v>149</v>
      </c>
      <c r="E145" s="155" t="s">
        <v>3</v>
      </c>
      <c r="F145" s="156" t="s">
        <v>239</v>
      </c>
      <c r="H145" s="155" t="s">
        <v>3</v>
      </c>
      <c r="I145" s="157"/>
      <c r="L145" s="154"/>
      <c r="M145" s="158"/>
      <c r="T145" s="159"/>
      <c r="AT145" s="155" t="s">
        <v>149</v>
      </c>
      <c r="AU145" s="155" t="s">
        <v>85</v>
      </c>
      <c r="AV145" s="13" t="s">
        <v>83</v>
      </c>
      <c r="AW145" s="13" t="s">
        <v>36</v>
      </c>
      <c r="AX145" s="13" t="s">
        <v>75</v>
      </c>
      <c r="AY145" s="155" t="s">
        <v>137</v>
      </c>
    </row>
    <row r="146" spans="2:65" s="12" customFormat="1" ht="12">
      <c r="B146" s="146"/>
      <c r="D146" s="147" t="s">
        <v>149</v>
      </c>
      <c r="E146" s="148" t="s">
        <v>3</v>
      </c>
      <c r="F146" s="149" t="s">
        <v>178</v>
      </c>
      <c r="H146" s="150">
        <v>10.67</v>
      </c>
      <c r="I146" s="151"/>
      <c r="L146" s="146"/>
      <c r="M146" s="152"/>
      <c r="T146" s="153"/>
      <c r="AT146" s="148" t="s">
        <v>149</v>
      </c>
      <c r="AU146" s="148" t="s">
        <v>85</v>
      </c>
      <c r="AV146" s="12" t="s">
        <v>85</v>
      </c>
      <c r="AW146" s="12" t="s">
        <v>36</v>
      </c>
      <c r="AX146" s="12" t="s">
        <v>75</v>
      </c>
      <c r="AY146" s="148" t="s">
        <v>137</v>
      </c>
    </row>
    <row r="147" spans="2:65" s="14" customFormat="1" ht="12">
      <c r="B147" s="160"/>
      <c r="D147" s="147" t="s">
        <v>149</v>
      </c>
      <c r="E147" s="161" t="s">
        <v>3</v>
      </c>
      <c r="F147" s="162" t="s">
        <v>172</v>
      </c>
      <c r="H147" s="163">
        <v>10.67</v>
      </c>
      <c r="I147" s="164"/>
      <c r="L147" s="160"/>
      <c r="M147" s="165"/>
      <c r="T147" s="166"/>
      <c r="AT147" s="161" t="s">
        <v>149</v>
      </c>
      <c r="AU147" s="161" t="s">
        <v>85</v>
      </c>
      <c r="AV147" s="14" t="s">
        <v>145</v>
      </c>
      <c r="AW147" s="14" t="s">
        <v>36</v>
      </c>
      <c r="AX147" s="14" t="s">
        <v>83</v>
      </c>
      <c r="AY147" s="161" t="s">
        <v>137</v>
      </c>
    </row>
    <row r="148" spans="2:65" s="1" customFormat="1" ht="24.25" customHeight="1">
      <c r="B148" s="128"/>
      <c r="C148" s="167" t="s">
        <v>240</v>
      </c>
      <c r="D148" s="167" t="s">
        <v>203</v>
      </c>
      <c r="E148" s="168" t="s">
        <v>241</v>
      </c>
      <c r="F148" s="169" t="s">
        <v>242</v>
      </c>
      <c r="G148" s="170" t="s">
        <v>160</v>
      </c>
      <c r="H148" s="171">
        <v>11.204000000000001</v>
      </c>
      <c r="I148" s="172"/>
      <c r="J148" s="173">
        <f>ROUND(I148*H148,2)</f>
        <v>0</v>
      </c>
      <c r="K148" s="169" t="s">
        <v>144</v>
      </c>
      <c r="L148" s="174"/>
      <c r="M148" s="175" t="s">
        <v>3</v>
      </c>
      <c r="N148" s="176" t="s">
        <v>46</v>
      </c>
      <c r="P148" s="138">
        <f>O148*H148</f>
        <v>0</v>
      </c>
      <c r="Q148" s="138">
        <v>8.0000000000000002E-3</v>
      </c>
      <c r="R148" s="138">
        <f>Q148*H148</f>
        <v>8.9632000000000003E-2</v>
      </c>
      <c r="S148" s="138">
        <v>0</v>
      </c>
      <c r="T148" s="139">
        <f>S148*H148</f>
        <v>0</v>
      </c>
      <c r="AR148" s="140" t="s">
        <v>206</v>
      </c>
      <c r="AT148" s="140" t="s">
        <v>203</v>
      </c>
      <c r="AU148" s="140" t="s">
        <v>85</v>
      </c>
      <c r="AY148" s="17" t="s">
        <v>137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7" t="s">
        <v>83</v>
      </c>
      <c r="BK148" s="141">
        <f>ROUND(I148*H148,2)</f>
        <v>0</v>
      </c>
      <c r="BL148" s="17" t="s">
        <v>198</v>
      </c>
      <c r="BM148" s="140" t="s">
        <v>243</v>
      </c>
    </row>
    <row r="149" spans="2:65" s="12" customFormat="1" ht="12">
      <c r="B149" s="146"/>
      <c r="D149" s="147" t="s">
        <v>149</v>
      </c>
      <c r="F149" s="149" t="s">
        <v>244</v>
      </c>
      <c r="H149" s="150">
        <v>11.204000000000001</v>
      </c>
      <c r="I149" s="151"/>
      <c r="L149" s="146"/>
      <c r="M149" s="152"/>
      <c r="T149" s="153"/>
      <c r="AT149" s="148" t="s">
        <v>149</v>
      </c>
      <c r="AU149" s="148" t="s">
        <v>85</v>
      </c>
      <c r="AV149" s="12" t="s">
        <v>85</v>
      </c>
      <c r="AW149" s="12" t="s">
        <v>4</v>
      </c>
      <c r="AX149" s="12" t="s">
        <v>83</v>
      </c>
      <c r="AY149" s="148" t="s">
        <v>137</v>
      </c>
    </row>
    <row r="150" spans="2:65" s="1" customFormat="1" ht="66.75" customHeight="1">
      <c r="B150" s="128"/>
      <c r="C150" s="129" t="s">
        <v>245</v>
      </c>
      <c r="D150" s="129" t="s">
        <v>140</v>
      </c>
      <c r="E150" s="130" t="s">
        <v>246</v>
      </c>
      <c r="F150" s="131" t="s">
        <v>247</v>
      </c>
      <c r="G150" s="132" t="s">
        <v>153</v>
      </c>
      <c r="H150" s="133">
        <v>0.97699999999999998</v>
      </c>
      <c r="I150" s="134"/>
      <c r="J150" s="135">
        <f>ROUND(I150*H150,2)</f>
        <v>0</v>
      </c>
      <c r="K150" s="131" t="s">
        <v>144</v>
      </c>
      <c r="L150" s="33"/>
      <c r="M150" s="136" t="s">
        <v>3</v>
      </c>
      <c r="N150" s="137" t="s">
        <v>46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198</v>
      </c>
      <c r="AT150" s="140" t="s">
        <v>140</v>
      </c>
      <c r="AU150" s="140" t="s">
        <v>85</v>
      </c>
      <c r="AY150" s="17" t="s">
        <v>137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7" t="s">
        <v>83</v>
      </c>
      <c r="BK150" s="141">
        <f>ROUND(I150*H150,2)</f>
        <v>0</v>
      </c>
      <c r="BL150" s="17" t="s">
        <v>198</v>
      </c>
      <c r="BM150" s="140" t="s">
        <v>248</v>
      </c>
    </row>
    <row r="151" spans="2:65" s="1" customFormat="1" ht="11">
      <c r="B151" s="33"/>
      <c r="D151" s="142" t="s">
        <v>147</v>
      </c>
      <c r="F151" s="143" t="s">
        <v>249</v>
      </c>
      <c r="I151" s="144"/>
      <c r="L151" s="33"/>
      <c r="M151" s="145"/>
      <c r="T151" s="54"/>
      <c r="AT151" s="17" t="s">
        <v>147</v>
      </c>
      <c r="AU151" s="17" t="s">
        <v>85</v>
      </c>
    </row>
    <row r="152" spans="2:65" s="11" customFormat="1" ht="22.75" customHeight="1">
      <c r="B152" s="116"/>
      <c r="D152" s="117" t="s">
        <v>74</v>
      </c>
      <c r="E152" s="126" t="s">
        <v>250</v>
      </c>
      <c r="F152" s="126" t="s">
        <v>251</v>
      </c>
      <c r="I152" s="119"/>
      <c r="J152" s="127">
        <f>BK152</f>
        <v>0</v>
      </c>
      <c r="L152" s="116"/>
      <c r="M152" s="121"/>
      <c r="P152" s="122">
        <f>SUM(P153:P161)</f>
        <v>0</v>
      </c>
      <c r="R152" s="122">
        <f>SUM(R153:R161)</f>
        <v>6.8687999999999999E-2</v>
      </c>
      <c r="T152" s="123">
        <f>SUM(T153:T161)</f>
        <v>0.11543040000000002</v>
      </c>
      <c r="AR152" s="117" t="s">
        <v>85</v>
      </c>
      <c r="AT152" s="124" t="s">
        <v>74</v>
      </c>
      <c r="AU152" s="124" t="s">
        <v>83</v>
      </c>
      <c r="AY152" s="117" t="s">
        <v>137</v>
      </c>
      <c r="BK152" s="125">
        <f>SUM(BK153:BK161)</f>
        <v>0</v>
      </c>
    </row>
    <row r="153" spans="2:65" s="1" customFormat="1" ht="24.25" customHeight="1">
      <c r="B153" s="128"/>
      <c r="C153" s="129" t="s">
        <v>252</v>
      </c>
      <c r="D153" s="129" t="s">
        <v>140</v>
      </c>
      <c r="E153" s="130" t="s">
        <v>253</v>
      </c>
      <c r="F153" s="131" t="s">
        <v>254</v>
      </c>
      <c r="G153" s="132" t="s">
        <v>255</v>
      </c>
      <c r="H153" s="133">
        <v>69.12</v>
      </c>
      <c r="I153" s="134"/>
      <c r="J153" s="135">
        <f>ROUND(I153*H153,2)</f>
        <v>0</v>
      </c>
      <c r="K153" s="131" t="s">
        <v>144</v>
      </c>
      <c r="L153" s="33"/>
      <c r="M153" s="136" t="s">
        <v>3</v>
      </c>
      <c r="N153" s="137" t="s">
        <v>46</v>
      </c>
      <c r="P153" s="138">
        <f>O153*H153</f>
        <v>0</v>
      </c>
      <c r="Q153" s="138">
        <v>0</v>
      </c>
      <c r="R153" s="138">
        <f>Q153*H153</f>
        <v>0</v>
      </c>
      <c r="S153" s="138">
        <v>1.67E-3</v>
      </c>
      <c r="T153" s="139">
        <f>S153*H153</f>
        <v>0.11543040000000002</v>
      </c>
      <c r="AR153" s="140" t="s">
        <v>198</v>
      </c>
      <c r="AT153" s="140" t="s">
        <v>140</v>
      </c>
      <c r="AU153" s="140" t="s">
        <v>85</v>
      </c>
      <c r="AY153" s="17" t="s">
        <v>137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7" t="s">
        <v>83</v>
      </c>
      <c r="BK153" s="141">
        <f>ROUND(I153*H153,2)</f>
        <v>0</v>
      </c>
      <c r="BL153" s="17" t="s">
        <v>198</v>
      </c>
      <c r="BM153" s="140" t="s">
        <v>256</v>
      </c>
    </row>
    <row r="154" spans="2:65" s="1" customFormat="1" ht="11">
      <c r="B154" s="33"/>
      <c r="D154" s="142" t="s">
        <v>147</v>
      </c>
      <c r="F154" s="143" t="s">
        <v>257</v>
      </c>
      <c r="I154" s="144"/>
      <c r="L154" s="33"/>
      <c r="M154" s="145"/>
      <c r="T154" s="54"/>
      <c r="AT154" s="17" t="s">
        <v>147</v>
      </c>
      <c r="AU154" s="17" t="s">
        <v>85</v>
      </c>
    </row>
    <row r="155" spans="2:65" s="13" customFormat="1" ht="12">
      <c r="B155" s="154"/>
      <c r="D155" s="147" t="s">
        <v>149</v>
      </c>
      <c r="E155" s="155" t="s">
        <v>3</v>
      </c>
      <c r="F155" s="156" t="s">
        <v>258</v>
      </c>
      <c r="H155" s="155" t="s">
        <v>3</v>
      </c>
      <c r="I155" s="157"/>
      <c r="L155" s="154"/>
      <c r="M155" s="158"/>
      <c r="T155" s="159"/>
      <c r="AT155" s="155" t="s">
        <v>149</v>
      </c>
      <c r="AU155" s="155" t="s">
        <v>85</v>
      </c>
      <c r="AV155" s="13" t="s">
        <v>83</v>
      </c>
      <c r="AW155" s="13" t="s">
        <v>36</v>
      </c>
      <c r="AX155" s="13" t="s">
        <v>75</v>
      </c>
      <c r="AY155" s="155" t="s">
        <v>137</v>
      </c>
    </row>
    <row r="156" spans="2:65" s="12" customFormat="1" ht="12">
      <c r="B156" s="146"/>
      <c r="D156" s="147" t="s">
        <v>149</v>
      </c>
      <c r="E156" s="148" t="s">
        <v>3</v>
      </c>
      <c r="F156" s="149" t="s">
        <v>259</v>
      </c>
      <c r="H156" s="150">
        <v>69.12</v>
      </c>
      <c r="I156" s="151"/>
      <c r="L156" s="146"/>
      <c r="M156" s="152"/>
      <c r="T156" s="153"/>
      <c r="AT156" s="148" t="s">
        <v>149</v>
      </c>
      <c r="AU156" s="148" t="s">
        <v>85</v>
      </c>
      <c r="AV156" s="12" t="s">
        <v>85</v>
      </c>
      <c r="AW156" s="12" t="s">
        <v>36</v>
      </c>
      <c r="AX156" s="12" t="s">
        <v>83</v>
      </c>
      <c r="AY156" s="148" t="s">
        <v>137</v>
      </c>
    </row>
    <row r="157" spans="2:65" s="1" customFormat="1" ht="38.5" customHeight="1">
      <c r="B157" s="128"/>
      <c r="C157" s="129" t="s">
        <v>260</v>
      </c>
      <c r="D157" s="129" t="s">
        <v>140</v>
      </c>
      <c r="E157" s="130" t="s">
        <v>261</v>
      </c>
      <c r="F157" s="131" t="s">
        <v>262</v>
      </c>
      <c r="G157" s="132" t="s">
        <v>255</v>
      </c>
      <c r="H157" s="133">
        <v>63.6</v>
      </c>
      <c r="I157" s="134"/>
      <c r="J157" s="135">
        <f>ROUND(I157*H157,2)</f>
        <v>0</v>
      </c>
      <c r="K157" s="131" t="s">
        <v>144</v>
      </c>
      <c r="L157" s="33"/>
      <c r="M157" s="136" t="s">
        <v>3</v>
      </c>
      <c r="N157" s="137" t="s">
        <v>46</v>
      </c>
      <c r="P157" s="138">
        <f>O157*H157</f>
        <v>0</v>
      </c>
      <c r="Q157" s="138">
        <v>1.08E-3</v>
      </c>
      <c r="R157" s="138">
        <f>Q157*H157</f>
        <v>6.8687999999999999E-2</v>
      </c>
      <c r="S157" s="138">
        <v>0</v>
      </c>
      <c r="T157" s="139">
        <f>S157*H157</f>
        <v>0</v>
      </c>
      <c r="AR157" s="140" t="s">
        <v>198</v>
      </c>
      <c r="AT157" s="140" t="s">
        <v>140</v>
      </c>
      <c r="AU157" s="140" t="s">
        <v>85</v>
      </c>
      <c r="AY157" s="17" t="s">
        <v>137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7" t="s">
        <v>83</v>
      </c>
      <c r="BK157" s="141">
        <f>ROUND(I157*H157,2)</f>
        <v>0</v>
      </c>
      <c r="BL157" s="17" t="s">
        <v>198</v>
      </c>
      <c r="BM157" s="140" t="s">
        <v>263</v>
      </c>
    </row>
    <row r="158" spans="2:65" s="1" customFormat="1" ht="11">
      <c r="B158" s="33"/>
      <c r="D158" s="142" t="s">
        <v>147</v>
      </c>
      <c r="F158" s="143" t="s">
        <v>264</v>
      </c>
      <c r="I158" s="144"/>
      <c r="L158" s="33"/>
      <c r="M158" s="145"/>
      <c r="T158" s="54"/>
      <c r="AT158" s="17" t="s">
        <v>147</v>
      </c>
      <c r="AU158" s="17" t="s">
        <v>85</v>
      </c>
    </row>
    <row r="159" spans="2:65" s="12" customFormat="1" ht="12">
      <c r="B159" s="146"/>
      <c r="D159" s="147" t="s">
        <v>149</v>
      </c>
      <c r="E159" s="148" t="s">
        <v>3</v>
      </c>
      <c r="F159" s="149" t="s">
        <v>265</v>
      </c>
      <c r="H159" s="150">
        <v>63.6</v>
      </c>
      <c r="I159" s="151"/>
      <c r="L159" s="146"/>
      <c r="M159" s="152"/>
      <c r="T159" s="153"/>
      <c r="AT159" s="148" t="s">
        <v>149</v>
      </c>
      <c r="AU159" s="148" t="s">
        <v>85</v>
      </c>
      <c r="AV159" s="12" t="s">
        <v>85</v>
      </c>
      <c r="AW159" s="12" t="s">
        <v>36</v>
      </c>
      <c r="AX159" s="12" t="s">
        <v>83</v>
      </c>
      <c r="AY159" s="148" t="s">
        <v>137</v>
      </c>
    </row>
    <row r="160" spans="2:65" s="1" customFormat="1" ht="49" customHeight="1">
      <c r="B160" s="128"/>
      <c r="C160" s="129" t="s">
        <v>266</v>
      </c>
      <c r="D160" s="129" t="s">
        <v>140</v>
      </c>
      <c r="E160" s="130" t="s">
        <v>267</v>
      </c>
      <c r="F160" s="131" t="s">
        <v>268</v>
      </c>
      <c r="G160" s="132" t="s">
        <v>153</v>
      </c>
      <c r="H160" s="133">
        <v>6.9000000000000006E-2</v>
      </c>
      <c r="I160" s="134"/>
      <c r="J160" s="135">
        <f>ROUND(I160*H160,2)</f>
        <v>0</v>
      </c>
      <c r="K160" s="131" t="s">
        <v>144</v>
      </c>
      <c r="L160" s="33"/>
      <c r="M160" s="136" t="s">
        <v>3</v>
      </c>
      <c r="N160" s="137" t="s">
        <v>46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198</v>
      </c>
      <c r="AT160" s="140" t="s">
        <v>140</v>
      </c>
      <c r="AU160" s="140" t="s">
        <v>85</v>
      </c>
      <c r="AY160" s="17" t="s">
        <v>137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7" t="s">
        <v>83</v>
      </c>
      <c r="BK160" s="141">
        <f>ROUND(I160*H160,2)</f>
        <v>0</v>
      </c>
      <c r="BL160" s="17" t="s">
        <v>198</v>
      </c>
      <c r="BM160" s="140" t="s">
        <v>269</v>
      </c>
    </row>
    <row r="161" spans="2:65" s="1" customFormat="1" ht="11">
      <c r="B161" s="33"/>
      <c r="D161" s="142" t="s">
        <v>147</v>
      </c>
      <c r="F161" s="143" t="s">
        <v>270</v>
      </c>
      <c r="I161" s="144"/>
      <c r="L161" s="33"/>
      <c r="M161" s="145"/>
      <c r="T161" s="54"/>
      <c r="AT161" s="17" t="s">
        <v>147</v>
      </c>
      <c r="AU161" s="17" t="s">
        <v>85</v>
      </c>
    </row>
    <row r="162" spans="2:65" s="11" customFormat="1" ht="22.75" customHeight="1">
      <c r="B162" s="116"/>
      <c r="D162" s="117" t="s">
        <v>74</v>
      </c>
      <c r="E162" s="126" t="s">
        <v>271</v>
      </c>
      <c r="F162" s="126" t="s">
        <v>272</v>
      </c>
      <c r="I162" s="119"/>
      <c r="J162" s="127">
        <f>BK162</f>
        <v>0</v>
      </c>
      <c r="L162" s="116"/>
      <c r="M162" s="121"/>
      <c r="P162" s="122">
        <f>SUM(P163:P177)</f>
        <v>0</v>
      </c>
      <c r="R162" s="122">
        <f>SUM(R163:R177)</f>
        <v>0.24612000000000001</v>
      </c>
      <c r="T162" s="123">
        <f>SUM(T163:T177)</f>
        <v>0.22</v>
      </c>
      <c r="AR162" s="117" t="s">
        <v>85</v>
      </c>
      <c r="AT162" s="124" t="s">
        <v>74</v>
      </c>
      <c r="AU162" s="124" t="s">
        <v>83</v>
      </c>
      <c r="AY162" s="117" t="s">
        <v>137</v>
      </c>
      <c r="BK162" s="125">
        <f>SUM(BK163:BK177)</f>
        <v>0</v>
      </c>
    </row>
    <row r="163" spans="2:65" s="1" customFormat="1" ht="24.25" customHeight="1">
      <c r="B163" s="128"/>
      <c r="C163" s="129" t="s">
        <v>273</v>
      </c>
      <c r="D163" s="129" t="s">
        <v>140</v>
      </c>
      <c r="E163" s="130" t="s">
        <v>274</v>
      </c>
      <c r="F163" s="131" t="s">
        <v>275</v>
      </c>
      <c r="G163" s="132" t="s">
        <v>276</v>
      </c>
      <c r="H163" s="133">
        <v>44</v>
      </c>
      <c r="I163" s="134"/>
      <c r="J163" s="135">
        <f>ROUND(I163*H163,2)</f>
        <v>0</v>
      </c>
      <c r="K163" s="131" t="s">
        <v>144</v>
      </c>
      <c r="L163" s="33"/>
      <c r="M163" s="136" t="s">
        <v>3</v>
      </c>
      <c r="N163" s="137" t="s">
        <v>46</v>
      </c>
      <c r="P163" s="138">
        <f>O163*H163</f>
        <v>0</v>
      </c>
      <c r="Q163" s="138">
        <v>0</v>
      </c>
      <c r="R163" s="138">
        <f>Q163*H163</f>
        <v>0</v>
      </c>
      <c r="S163" s="138">
        <v>5.0000000000000001E-3</v>
      </c>
      <c r="T163" s="139">
        <f>S163*H163</f>
        <v>0.22</v>
      </c>
      <c r="AR163" s="140" t="s">
        <v>198</v>
      </c>
      <c r="AT163" s="140" t="s">
        <v>140</v>
      </c>
      <c r="AU163" s="140" t="s">
        <v>85</v>
      </c>
      <c r="AY163" s="17" t="s">
        <v>137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7" t="s">
        <v>83</v>
      </c>
      <c r="BK163" s="141">
        <f>ROUND(I163*H163,2)</f>
        <v>0</v>
      </c>
      <c r="BL163" s="17" t="s">
        <v>198</v>
      </c>
      <c r="BM163" s="140" t="s">
        <v>277</v>
      </c>
    </row>
    <row r="164" spans="2:65" s="1" customFormat="1" ht="11">
      <c r="B164" s="33"/>
      <c r="D164" s="142" t="s">
        <v>147</v>
      </c>
      <c r="F164" s="143" t="s">
        <v>278</v>
      </c>
      <c r="I164" s="144"/>
      <c r="L164" s="33"/>
      <c r="M164" s="145"/>
      <c r="T164" s="54"/>
      <c r="AT164" s="17" t="s">
        <v>147</v>
      </c>
      <c r="AU164" s="17" t="s">
        <v>85</v>
      </c>
    </row>
    <row r="165" spans="2:65" s="12" customFormat="1" ht="12">
      <c r="B165" s="146"/>
      <c r="D165" s="147" t="s">
        <v>149</v>
      </c>
      <c r="E165" s="148" t="s">
        <v>3</v>
      </c>
      <c r="F165" s="149" t="s">
        <v>279</v>
      </c>
      <c r="H165" s="150">
        <v>44</v>
      </c>
      <c r="I165" s="151"/>
      <c r="L165" s="146"/>
      <c r="M165" s="152"/>
      <c r="T165" s="153"/>
      <c r="AT165" s="148" t="s">
        <v>149</v>
      </c>
      <c r="AU165" s="148" t="s">
        <v>85</v>
      </c>
      <c r="AV165" s="12" t="s">
        <v>85</v>
      </c>
      <c r="AW165" s="12" t="s">
        <v>36</v>
      </c>
      <c r="AX165" s="12" t="s">
        <v>83</v>
      </c>
      <c r="AY165" s="148" t="s">
        <v>137</v>
      </c>
    </row>
    <row r="166" spans="2:65" s="1" customFormat="1" ht="44.25" customHeight="1">
      <c r="B166" s="128"/>
      <c r="C166" s="129" t="s">
        <v>280</v>
      </c>
      <c r="D166" s="129" t="s">
        <v>140</v>
      </c>
      <c r="E166" s="130" t="s">
        <v>281</v>
      </c>
      <c r="F166" s="131" t="s">
        <v>282</v>
      </c>
      <c r="G166" s="132" t="s">
        <v>276</v>
      </c>
      <c r="H166" s="133">
        <v>25</v>
      </c>
      <c r="I166" s="134"/>
      <c r="J166" s="135">
        <f>ROUND(I166*H166,2)</f>
        <v>0</v>
      </c>
      <c r="K166" s="131" t="s">
        <v>144</v>
      </c>
      <c r="L166" s="33"/>
      <c r="M166" s="136" t="s">
        <v>3</v>
      </c>
      <c r="N166" s="137" t="s">
        <v>46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198</v>
      </c>
      <c r="AT166" s="140" t="s">
        <v>140</v>
      </c>
      <c r="AU166" s="140" t="s">
        <v>85</v>
      </c>
      <c r="AY166" s="17" t="s">
        <v>137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7" t="s">
        <v>83</v>
      </c>
      <c r="BK166" s="141">
        <f>ROUND(I166*H166,2)</f>
        <v>0</v>
      </c>
      <c r="BL166" s="17" t="s">
        <v>198</v>
      </c>
      <c r="BM166" s="140" t="s">
        <v>283</v>
      </c>
    </row>
    <row r="167" spans="2:65" s="1" customFormat="1" ht="11">
      <c r="B167" s="33"/>
      <c r="D167" s="142" t="s">
        <v>147</v>
      </c>
      <c r="F167" s="143" t="s">
        <v>284</v>
      </c>
      <c r="I167" s="144"/>
      <c r="L167" s="33"/>
      <c r="M167" s="145"/>
      <c r="T167" s="54"/>
      <c r="AT167" s="17" t="s">
        <v>147</v>
      </c>
      <c r="AU167" s="17" t="s">
        <v>85</v>
      </c>
    </row>
    <row r="168" spans="2:65" s="12" customFormat="1" ht="12">
      <c r="B168" s="146"/>
      <c r="D168" s="147" t="s">
        <v>149</v>
      </c>
      <c r="E168" s="148" t="s">
        <v>3</v>
      </c>
      <c r="F168" s="149" t="s">
        <v>285</v>
      </c>
      <c r="H168" s="150">
        <v>25</v>
      </c>
      <c r="I168" s="151"/>
      <c r="L168" s="146"/>
      <c r="M168" s="152"/>
      <c r="T168" s="153"/>
      <c r="AT168" s="148" t="s">
        <v>149</v>
      </c>
      <c r="AU168" s="148" t="s">
        <v>85</v>
      </c>
      <c r="AV168" s="12" t="s">
        <v>85</v>
      </c>
      <c r="AW168" s="12" t="s">
        <v>36</v>
      </c>
      <c r="AX168" s="12" t="s">
        <v>83</v>
      </c>
      <c r="AY168" s="148" t="s">
        <v>137</v>
      </c>
    </row>
    <row r="169" spans="2:65" s="1" customFormat="1" ht="24.25" customHeight="1">
      <c r="B169" s="128"/>
      <c r="C169" s="167" t="s">
        <v>286</v>
      </c>
      <c r="D169" s="167" t="s">
        <v>203</v>
      </c>
      <c r="E169" s="168" t="s">
        <v>287</v>
      </c>
      <c r="F169" s="169" t="s">
        <v>288</v>
      </c>
      <c r="G169" s="170" t="s">
        <v>255</v>
      </c>
      <c r="H169" s="171">
        <v>26.25</v>
      </c>
      <c r="I169" s="172"/>
      <c r="J169" s="173">
        <f>ROUND(I169*H169,2)</f>
        <v>0</v>
      </c>
      <c r="K169" s="169" t="s">
        <v>144</v>
      </c>
      <c r="L169" s="174"/>
      <c r="M169" s="175" t="s">
        <v>3</v>
      </c>
      <c r="N169" s="176" t="s">
        <v>46</v>
      </c>
      <c r="P169" s="138">
        <f>O169*H169</f>
        <v>0</v>
      </c>
      <c r="Q169" s="138">
        <v>4.0000000000000001E-3</v>
      </c>
      <c r="R169" s="138">
        <f>Q169*H169</f>
        <v>0.105</v>
      </c>
      <c r="S169" s="138">
        <v>0</v>
      </c>
      <c r="T169" s="139">
        <f>S169*H169</f>
        <v>0</v>
      </c>
      <c r="AR169" s="140" t="s">
        <v>206</v>
      </c>
      <c r="AT169" s="140" t="s">
        <v>203</v>
      </c>
      <c r="AU169" s="140" t="s">
        <v>85</v>
      </c>
      <c r="AY169" s="17" t="s">
        <v>137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7" t="s">
        <v>83</v>
      </c>
      <c r="BK169" s="141">
        <f>ROUND(I169*H169,2)</f>
        <v>0</v>
      </c>
      <c r="BL169" s="17" t="s">
        <v>198</v>
      </c>
      <c r="BM169" s="140" t="s">
        <v>289</v>
      </c>
    </row>
    <row r="170" spans="2:65" s="12" customFormat="1" ht="12">
      <c r="B170" s="146"/>
      <c r="D170" s="147" t="s">
        <v>149</v>
      </c>
      <c r="F170" s="149" t="s">
        <v>290</v>
      </c>
      <c r="H170" s="150">
        <v>26.25</v>
      </c>
      <c r="I170" s="151"/>
      <c r="L170" s="146"/>
      <c r="M170" s="152"/>
      <c r="T170" s="153"/>
      <c r="AT170" s="148" t="s">
        <v>149</v>
      </c>
      <c r="AU170" s="148" t="s">
        <v>85</v>
      </c>
      <c r="AV170" s="12" t="s">
        <v>85</v>
      </c>
      <c r="AW170" s="12" t="s">
        <v>4</v>
      </c>
      <c r="AX170" s="12" t="s">
        <v>83</v>
      </c>
      <c r="AY170" s="148" t="s">
        <v>137</v>
      </c>
    </row>
    <row r="171" spans="2:65" s="1" customFormat="1" ht="37.75" customHeight="1">
      <c r="B171" s="128"/>
      <c r="C171" s="129" t="s">
        <v>291</v>
      </c>
      <c r="D171" s="129" t="s">
        <v>140</v>
      </c>
      <c r="E171" s="130" t="s">
        <v>292</v>
      </c>
      <c r="F171" s="131" t="s">
        <v>293</v>
      </c>
      <c r="G171" s="132" t="s">
        <v>276</v>
      </c>
      <c r="H171" s="133">
        <v>7</v>
      </c>
      <c r="I171" s="134"/>
      <c r="J171" s="135">
        <f>ROUND(I171*H171,2)</f>
        <v>0</v>
      </c>
      <c r="K171" s="131" t="s">
        <v>144</v>
      </c>
      <c r="L171" s="33"/>
      <c r="M171" s="136" t="s">
        <v>3</v>
      </c>
      <c r="N171" s="137" t="s">
        <v>46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198</v>
      </c>
      <c r="AT171" s="140" t="s">
        <v>140</v>
      </c>
      <c r="AU171" s="140" t="s">
        <v>85</v>
      </c>
      <c r="AY171" s="17" t="s">
        <v>137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7" t="s">
        <v>83</v>
      </c>
      <c r="BK171" s="141">
        <f>ROUND(I171*H171,2)</f>
        <v>0</v>
      </c>
      <c r="BL171" s="17" t="s">
        <v>198</v>
      </c>
      <c r="BM171" s="140" t="s">
        <v>294</v>
      </c>
    </row>
    <row r="172" spans="2:65" s="1" customFormat="1" ht="11">
      <c r="B172" s="33"/>
      <c r="D172" s="142" t="s">
        <v>147</v>
      </c>
      <c r="F172" s="143" t="s">
        <v>295</v>
      </c>
      <c r="I172" s="144"/>
      <c r="L172" s="33"/>
      <c r="M172" s="145"/>
      <c r="T172" s="54"/>
      <c r="AT172" s="17" t="s">
        <v>147</v>
      </c>
      <c r="AU172" s="17" t="s">
        <v>85</v>
      </c>
    </row>
    <row r="173" spans="2:65" s="1" customFormat="1" ht="24.25" customHeight="1">
      <c r="B173" s="128"/>
      <c r="C173" s="167" t="s">
        <v>296</v>
      </c>
      <c r="D173" s="167" t="s">
        <v>203</v>
      </c>
      <c r="E173" s="168" t="s">
        <v>287</v>
      </c>
      <c r="F173" s="169" t="s">
        <v>288</v>
      </c>
      <c r="G173" s="170" t="s">
        <v>255</v>
      </c>
      <c r="H173" s="171">
        <v>35.28</v>
      </c>
      <c r="I173" s="172"/>
      <c r="J173" s="173">
        <f>ROUND(I173*H173,2)</f>
        <v>0</v>
      </c>
      <c r="K173" s="169" t="s">
        <v>144</v>
      </c>
      <c r="L173" s="174"/>
      <c r="M173" s="175" t="s">
        <v>3</v>
      </c>
      <c r="N173" s="176" t="s">
        <v>46</v>
      </c>
      <c r="P173" s="138">
        <f>O173*H173</f>
        <v>0</v>
      </c>
      <c r="Q173" s="138">
        <v>4.0000000000000001E-3</v>
      </c>
      <c r="R173" s="138">
        <f>Q173*H173</f>
        <v>0.14112</v>
      </c>
      <c r="S173" s="138">
        <v>0</v>
      </c>
      <c r="T173" s="139">
        <f>S173*H173</f>
        <v>0</v>
      </c>
      <c r="AR173" s="140" t="s">
        <v>206</v>
      </c>
      <c r="AT173" s="140" t="s">
        <v>203</v>
      </c>
      <c r="AU173" s="140" t="s">
        <v>85</v>
      </c>
      <c r="AY173" s="17" t="s">
        <v>137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7" t="s">
        <v>83</v>
      </c>
      <c r="BK173" s="141">
        <f>ROUND(I173*H173,2)</f>
        <v>0</v>
      </c>
      <c r="BL173" s="17" t="s">
        <v>198</v>
      </c>
      <c r="BM173" s="140" t="s">
        <v>297</v>
      </c>
    </row>
    <row r="174" spans="2:65" s="12" customFormat="1" ht="12">
      <c r="B174" s="146"/>
      <c r="D174" s="147" t="s">
        <v>149</v>
      </c>
      <c r="E174" s="148" t="s">
        <v>3</v>
      </c>
      <c r="F174" s="149" t="s">
        <v>298</v>
      </c>
      <c r="H174" s="150">
        <v>33.6</v>
      </c>
      <c r="I174" s="151"/>
      <c r="L174" s="146"/>
      <c r="M174" s="152"/>
      <c r="T174" s="153"/>
      <c r="AT174" s="148" t="s">
        <v>149</v>
      </c>
      <c r="AU174" s="148" t="s">
        <v>85</v>
      </c>
      <c r="AV174" s="12" t="s">
        <v>85</v>
      </c>
      <c r="AW174" s="12" t="s">
        <v>36</v>
      </c>
      <c r="AX174" s="12" t="s">
        <v>83</v>
      </c>
      <c r="AY174" s="148" t="s">
        <v>137</v>
      </c>
    </row>
    <row r="175" spans="2:65" s="12" customFormat="1" ht="12">
      <c r="B175" s="146"/>
      <c r="D175" s="147" t="s">
        <v>149</v>
      </c>
      <c r="F175" s="149" t="s">
        <v>299</v>
      </c>
      <c r="H175" s="150">
        <v>35.28</v>
      </c>
      <c r="I175" s="151"/>
      <c r="L175" s="146"/>
      <c r="M175" s="152"/>
      <c r="T175" s="153"/>
      <c r="AT175" s="148" t="s">
        <v>149</v>
      </c>
      <c r="AU175" s="148" t="s">
        <v>85</v>
      </c>
      <c r="AV175" s="12" t="s">
        <v>85</v>
      </c>
      <c r="AW175" s="12" t="s">
        <v>4</v>
      </c>
      <c r="AX175" s="12" t="s">
        <v>83</v>
      </c>
      <c r="AY175" s="148" t="s">
        <v>137</v>
      </c>
    </row>
    <row r="176" spans="2:65" s="1" customFormat="1" ht="49" customHeight="1">
      <c r="B176" s="128"/>
      <c r="C176" s="129" t="s">
        <v>300</v>
      </c>
      <c r="D176" s="129" t="s">
        <v>140</v>
      </c>
      <c r="E176" s="130" t="s">
        <v>301</v>
      </c>
      <c r="F176" s="131" t="s">
        <v>302</v>
      </c>
      <c r="G176" s="132" t="s">
        <v>153</v>
      </c>
      <c r="H176" s="133">
        <v>0.246</v>
      </c>
      <c r="I176" s="134"/>
      <c r="J176" s="135">
        <f>ROUND(I176*H176,2)</f>
        <v>0</v>
      </c>
      <c r="K176" s="131" t="s">
        <v>144</v>
      </c>
      <c r="L176" s="33"/>
      <c r="M176" s="136" t="s">
        <v>3</v>
      </c>
      <c r="N176" s="137" t="s">
        <v>46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198</v>
      </c>
      <c r="AT176" s="140" t="s">
        <v>140</v>
      </c>
      <c r="AU176" s="140" t="s">
        <v>85</v>
      </c>
      <c r="AY176" s="17" t="s">
        <v>137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7" t="s">
        <v>83</v>
      </c>
      <c r="BK176" s="141">
        <f>ROUND(I176*H176,2)</f>
        <v>0</v>
      </c>
      <c r="BL176" s="17" t="s">
        <v>198</v>
      </c>
      <c r="BM176" s="140" t="s">
        <v>303</v>
      </c>
    </row>
    <row r="177" spans="2:65" s="1" customFormat="1" ht="11">
      <c r="B177" s="33"/>
      <c r="D177" s="142" t="s">
        <v>147</v>
      </c>
      <c r="F177" s="143" t="s">
        <v>304</v>
      </c>
      <c r="I177" s="144"/>
      <c r="L177" s="33"/>
      <c r="M177" s="145"/>
      <c r="T177" s="54"/>
      <c r="AT177" s="17" t="s">
        <v>147</v>
      </c>
      <c r="AU177" s="17" t="s">
        <v>85</v>
      </c>
    </row>
    <row r="178" spans="2:65" s="11" customFormat="1" ht="22.75" customHeight="1">
      <c r="B178" s="116"/>
      <c r="D178" s="117" t="s">
        <v>74</v>
      </c>
      <c r="E178" s="126" t="s">
        <v>305</v>
      </c>
      <c r="F178" s="126" t="s">
        <v>306</v>
      </c>
      <c r="I178" s="119"/>
      <c r="J178" s="127">
        <f>BK178</f>
        <v>0</v>
      </c>
      <c r="L178" s="116"/>
      <c r="M178" s="121"/>
      <c r="P178" s="122">
        <f>SUM(P179:P211)</f>
        <v>0</v>
      </c>
      <c r="R178" s="122">
        <f>SUM(R179:R211)</f>
        <v>3.5162221600000003</v>
      </c>
      <c r="T178" s="123">
        <f>SUM(T179:T211)</f>
        <v>0</v>
      </c>
      <c r="AR178" s="117" t="s">
        <v>85</v>
      </c>
      <c r="AT178" s="124" t="s">
        <v>74</v>
      </c>
      <c r="AU178" s="124" t="s">
        <v>83</v>
      </c>
      <c r="AY178" s="117" t="s">
        <v>137</v>
      </c>
      <c r="BK178" s="125">
        <f>SUM(BK179:BK211)</f>
        <v>0</v>
      </c>
    </row>
    <row r="179" spans="2:65" s="1" customFormat="1" ht="37.75" customHeight="1">
      <c r="B179" s="128"/>
      <c r="C179" s="129" t="s">
        <v>307</v>
      </c>
      <c r="D179" s="129" t="s">
        <v>140</v>
      </c>
      <c r="E179" s="130" t="s">
        <v>308</v>
      </c>
      <c r="F179" s="131" t="s">
        <v>309</v>
      </c>
      <c r="G179" s="132" t="s">
        <v>160</v>
      </c>
      <c r="H179" s="133">
        <v>1.92</v>
      </c>
      <c r="I179" s="134"/>
      <c r="J179" s="135">
        <f>ROUND(I179*H179,2)</f>
        <v>0</v>
      </c>
      <c r="K179" s="131" t="s">
        <v>144</v>
      </c>
      <c r="L179" s="33"/>
      <c r="M179" s="136" t="s">
        <v>3</v>
      </c>
      <c r="N179" s="137" t="s">
        <v>46</v>
      </c>
      <c r="P179" s="138">
        <f>O179*H179</f>
        <v>0</v>
      </c>
      <c r="Q179" s="138">
        <v>3.6999999999999999E-4</v>
      </c>
      <c r="R179" s="138">
        <f>Q179*H179</f>
        <v>7.1039999999999992E-4</v>
      </c>
      <c r="S179" s="138">
        <v>0</v>
      </c>
      <c r="T179" s="139">
        <f>S179*H179</f>
        <v>0</v>
      </c>
      <c r="AR179" s="140" t="s">
        <v>198</v>
      </c>
      <c r="AT179" s="140" t="s">
        <v>140</v>
      </c>
      <c r="AU179" s="140" t="s">
        <v>85</v>
      </c>
      <c r="AY179" s="17" t="s">
        <v>137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7" t="s">
        <v>83</v>
      </c>
      <c r="BK179" s="141">
        <f>ROUND(I179*H179,2)</f>
        <v>0</v>
      </c>
      <c r="BL179" s="17" t="s">
        <v>198</v>
      </c>
      <c r="BM179" s="140" t="s">
        <v>310</v>
      </c>
    </row>
    <row r="180" spans="2:65" s="1" customFormat="1" ht="11">
      <c r="B180" s="33"/>
      <c r="D180" s="142" t="s">
        <v>147</v>
      </c>
      <c r="F180" s="143" t="s">
        <v>311</v>
      </c>
      <c r="I180" s="144"/>
      <c r="L180" s="33"/>
      <c r="M180" s="145"/>
      <c r="T180" s="54"/>
      <c r="AT180" s="17" t="s">
        <v>147</v>
      </c>
      <c r="AU180" s="17" t="s">
        <v>85</v>
      </c>
    </row>
    <row r="181" spans="2:65" s="13" customFormat="1" ht="12">
      <c r="B181" s="154"/>
      <c r="D181" s="147" t="s">
        <v>149</v>
      </c>
      <c r="E181" s="155" t="s">
        <v>3</v>
      </c>
      <c r="F181" s="156" t="s">
        <v>312</v>
      </c>
      <c r="H181" s="155" t="s">
        <v>3</v>
      </c>
      <c r="I181" s="157"/>
      <c r="L181" s="154"/>
      <c r="M181" s="158"/>
      <c r="T181" s="159"/>
      <c r="AT181" s="155" t="s">
        <v>149</v>
      </c>
      <c r="AU181" s="155" t="s">
        <v>85</v>
      </c>
      <c r="AV181" s="13" t="s">
        <v>83</v>
      </c>
      <c r="AW181" s="13" t="s">
        <v>36</v>
      </c>
      <c r="AX181" s="13" t="s">
        <v>75</v>
      </c>
      <c r="AY181" s="155" t="s">
        <v>137</v>
      </c>
    </row>
    <row r="182" spans="2:65" s="12" customFormat="1" ht="12">
      <c r="B182" s="146"/>
      <c r="D182" s="147" t="s">
        <v>149</v>
      </c>
      <c r="E182" s="148" t="s">
        <v>3</v>
      </c>
      <c r="F182" s="149" t="s">
        <v>313</v>
      </c>
      <c r="H182" s="150">
        <v>1.92</v>
      </c>
      <c r="I182" s="151"/>
      <c r="L182" s="146"/>
      <c r="M182" s="152"/>
      <c r="T182" s="153"/>
      <c r="AT182" s="148" t="s">
        <v>149</v>
      </c>
      <c r="AU182" s="148" t="s">
        <v>85</v>
      </c>
      <c r="AV182" s="12" t="s">
        <v>85</v>
      </c>
      <c r="AW182" s="12" t="s">
        <v>36</v>
      </c>
      <c r="AX182" s="12" t="s">
        <v>83</v>
      </c>
      <c r="AY182" s="148" t="s">
        <v>137</v>
      </c>
    </row>
    <row r="183" spans="2:65" s="1" customFormat="1" ht="21.75" customHeight="1">
      <c r="B183" s="128"/>
      <c r="C183" s="167" t="s">
        <v>314</v>
      </c>
      <c r="D183" s="167" t="s">
        <v>203</v>
      </c>
      <c r="E183" s="168" t="s">
        <v>315</v>
      </c>
      <c r="F183" s="169" t="s">
        <v>316</v>
      </c>
      <c r="G183" s="170" t="s">
        <v>160</v>
      </c>
      <c r="H183" s="171">
        <v>1.92</v>
      </c>
      <c r="I183" s="172"/>
      <c r="J183" s="173">
        <f>ROUND(I183*H183,2)</f>
        <v>0</v>
      </c>
      <c r="K183" s="169" t="s">
        <v>144</v>
      </c>
      <c r="L183" s="174"/>
      <c r="M183" s="175" t="s">
        <v>3</v>
      </c>
      <c r="N183" s="176" t="s">
        <v>46</v>
      </c>
      <c r="P183" s="138">
        <f>O183*H183</f>
        <v>0</v>
      </c>
      <c r="Q183" s="138">
        <v>2.4029999999999999E-2</v>
      </c>
      <c r="R183" s="138">
        <f>Q183*H183</f>
        <v>4.6137599999999994E-2</v>
      </c>
      <c r="S183" s="138">
        <v>0</v>
      </c>
      <c r="T183" s="139">
        <f>S183*H183</f>
        <v>0</v>
      </c>
      <c r="AR183" s="140" t="s">
        <v>206</v>
      </c>
      <c r="AT183" s="140" t="s">
        <v>203</v>
      </c>
      <c r="AU183" s="140" t="s">
        <v>85</v>
      </c>
      <c r="AY183" s="17" t="s">
        <v>137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7" t="s">
        <v>83</v>
      </c>
      <c r="BK183" s="141">
        <f>ROUND(I183*H183,2)</f>
        <v>0</v>
      </c>
      <c r="BL183" s="17" t="s">
        <v>198</v>
      </c>
      <c r="BM183" s="140" t="s">
        <v>317</v>
      </c>
    </row>
    <row r="184" spans="2:65" s="12" customFormat="1" ht="12">
      <c r="B184" s="146"/>
      <c r="D184" s="147" t="s">
        <v>149</v>
      </c>
      <c r="E184" s="148" t="s">
        <v>3</v>
      </c>
      <c r="F184" s="149" t="s">
        <v>313</v>
      </c>
      <c r="H184" s="150">
        <v>1.92</v>
      </c>
      <c r="I184" s="151"/>
      <c r="L184" s="146"/>
      <c r="M184" s="152"/>
      <c r="T184" s="153"/>
      <c r="AT184" s="148" t="s">
        <v>149</v>
      </c>
      <c r="AU184" s="148" t="s">
        <v>85</v>
      </c>
      <c r="AV184" s="12" t="s">
        <v>85</v>
      </c>
      <c r="AW184" s="12" t="s">
        <v>36</v>
      </c>
      <c r="AX184" s="12" t="s">
        <v>83</v>
      </c>
      <c r="AY184" s="148" t="s">
        <v>137</v>
      </c>
    </row>
    <row r="185" spans="2:65" s="1" customFormat="1" ht="49" customHeight="1">
      <c r="B185" s="128"/>
      <c r="C185" s="129" t="s">
        <v>318</v>
      </c>
      <c r="D185" s="129" t="s">
        <v>140</v>
      </c>
      <c r="E185" s="130" t="s">
        <v>319</v>
      </c>
      <c r="F185" s="131" t="s">
        <v>320</v>
      </c>
      <c r="G185" s="132" t="s">
        <v>160</v>
      </c>
      <c r="H185" s="133">
        <v>69.72</v>
      </c>
      <c r="I185" s="134"/>
      <c r="J185" s="135">
        <f>ROUND(I185*H185,2)</f>
        <v>0</v>
      </c>
      <c r="K185" s="131" t="s">
        <v>144</v>
      </c>
      <c r="L185" s="33"/>
      <c r="M185" s="136" t="s">
        <v>3</v>
      </c>
      <c r="N185" s="137" t="s">
        <v>46</v>
      </c>
      <c r="P185" s="138">
        <f>O185*H185</f>
        <v>0</v>
      </c>
      <c r="Q185" s="138">
        <v>3.6999999999999999E-4</v>
      </c>
      <c r="R185" s="138">
        <f>Q185*H185</f>
        <v>2.5796400000000001E-2</v>
      </c>
      <c r="S185" s="138">
        <v>0</v>
      </c>
      <c r="T185" s="139">
        <f>S185*H185</f>
        <v>0</v>
      </c>
      <c r="AR185" s="140" t="s">
        <v>198</v>
      </c>
      <c r="AT185" s="140" t="s">
        <v>140</v>
      </c>
      <c r="AU185" s="140" t="s">
        <v>85</v>
      </c>
      <c r="AY185" s="17" t="s">
        <v>137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7" t="s">
        <v>83</v>
      </c>
      <c r="BK185" s="141">
        <f>ROUND(I185*H185,2)</f>
        <v>0</v>
      </c>
      <c r="BL185" s="17" t="s">
        <v>198</v>
      </c>
      <c r="BM185" s="140" t="s">
        <v>321</v>
      </c>
    </row>
    <row r="186" spans="2:65" s="1" customFormat="1" ht="11">
      <c r="B186" s="33"/>
      <c r="D186" s="142" t="s">
        <v>147</v>
      </c>
      <c r="F186" s="143" t="s">
        <v>322</v>
      </c>
      <c r="I186" s="144"/>
      <c r="L186" s="33"/>
      <c r="M186" s="145"/>
      <c r="T186" s="54"/>
      <c r="AT186" s="17" t="s">
        <v>147</v>
      </c>
      <c r="AU186" s="17" t="s">
        <v>85</v>
      </c>
    </row>
    <row r="187" spans="2:65" s="1" customFormat="1" ht="24.25" customHeight="1">
      <c r="B187" s="128"/>
      <c r="C187" s="167" t="s">
        <v>323</v>
      </c>
      <c r="D187" s="167" t="s">
        <v>203</v>
      </c>
      <c r="E187" s="168" t="s">
        <v>324</v>
      </c>
      <c r="F187" s="169" t="s">
        <v>325</v>
      </c>
      <c r="G187" s="170" t="s">
        <v>160</v>
      </c>
      <c r="H187" s="171">
        <v>69.72</v>
      </c>
      <c r="I187" s="172"/>
      <c r="J187" s="173">
        <f>ROUND(I187*H187,2)</f>
        <v>0</v>
      </c>
      <c r="K187" s="169" t="s">
        <v>144</v>
      </c>
      <c r="L187" s="174"/>
      <c r="M187" s="175" t="s">
        <v>3</v>
      </c>
      <c r="N187" s="176" t="s">
        <v>46</v>
      </c>
      <c r="P187" s="138">
        <f>O187*H187</f>
        <v>0</v>
      </c>
      <c r="Q187" s="138">
        <v>2.741E-2</v>
      </c>
      <c r="R187" s="138">
        <f>Q187*H187</f>
        <v>1.9110252000000001</v>
      </c>
      <c r="S187" s="138">
        <v>0</v>
      </c>
      <c r="T187" s="139">
        <f>S187*H187</f>
        <v>0</v>
      </c>
      <c r="AR187" s="140" t="s">
        <v>206</v>
      </c>
      <c r="AT187" s="140" t="s">
        <v>203</v>
      </c>
      <c r="AU187" s="140" t="s">
        <v>85</v>
      </c>
      <c r="AY187" s="17" t="s">
        <v>137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7" t="s">
        <v>83</v>
      </c>
      <c r="BK187" s="141">
        <f>ROUND(I187*H187,2)</f>
        <v>0</v>
      </c>
      <c r="BL187" s="17" t="s">
        <v>198</v>
      </c>
      <c r="BM187" s="140" t="s">
        <v>326</v>
      </c>
    </row>
    <row r="188" spans="2:65" s="12" customFormat="1" ht="12">
      <c r="B188" s="146"/>
      <c r="D188" s="147" t="s">
        <v>149</v>
      </c>
      <c r="E188" s="148" t="s">
        <v>3</v>
      </c>
      <c r="F188" s="149" t="s">
        <v>327</v>
      </c>
      <c r="H188" s="150">
        <v>69.72</v>
      </c>
      <c r="I188" s="151"/>
      <c r="L188" s="146"/>
      <c r="M188" s="152"/>
      <c r="T188" s="153"/>
      <c r="AT188" s="148" t="s">
        <v>149</v>
      </c>
      <c r="AU188" s="148" t="s">
        <v>85</v>
      </c>
      <c r="AV188" s="12" t="s">
        <v>85</v>
      </c>
      <c r="AW188" s="12" t="s">
        <v>36</v>
      </c>
      <c r="AX188" s="12" t="s">
        <v>83</v>
      </c>
      <c r="AY188" s="148" t="s">
        <v>137</v>
      </c>
    </row>
    <row r="189" spans="2:65" s="1" customFormat="1" ht="49" customHeight="1">
      <c r="B189" s="128"/>
      <c r="C189" s="129" t="s">
        <v>328</v>
      </c>
      <c r="D189" s="129" t="s">
        <v>140</v>
      </c>
      <c r="E189" s="130" t="s">
        <v>319</v>
      </c>
      <c r="F189" s="131" t="s">
        <v>320</v>
      </c>
      <c r="G189" s="132" t="s">
        <v>160</v>
      </c>
      <c r="H189" s="133">
        <v>29.88</v>
      </c>
      <c r="I189" s="134"/>
      <c r="J189" s="135">
        <f>ROUND(I189*H189,2)</f>
        <v>0</v>
      </c>
      <c r="K189" s="131" t="s">
        <v>144</v>
      </c>
      <c r="L189" s="33"/>
      <c r="M189" s="136" t="s">
        <v>3</v>
      </c>
      <c r="N189" s="137" t="s">
        <v>46</v>
      </c>
      <c r="P189" s="138">
        <f>O189*H189</f>
        <v>0</v>
      </c>
      <c r="Q189" s="138">
        <v>3.6999999999999999E-4</v>
      </c>
      <c r="R189" s="138">
        <f>Q189*H189</f>
        <v>1.1055599999999999E-2</v>
      </c>
      <c r="S189" s="138">
        <v>0</v>
      </c>
      <c r="T189" s="139">
        <f>S189*H189</f>
        <v>0</v>
      </c>
      <c r="AR189" s="140" t="s">
        <v>198</v>
      </c>
      <c r="AT189" s="140" t="s">
        <v>140</v>
      </c>
      <c r="AU189" s="140" t="s">
        <v>85</v>
      </c>
      <c r="AY189" s="17" t="s">
        <v>137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7" t="s">
        <v>83</v>
      </c>
      <c r="BK189" s="141">
        <f>ROUND(I189*H189,2)</f>
        <v>0</v>
      </c>
      <c r="BL189" s="17" t="s">
        <v>198</v>
      </c>
      <c r="BM189" s="140" t="s">
        <v>329</v>
      </c>
    </row>
    <row r="190" spans="2:65" s="1" customFormat="1" ht="11">
      <c r="B190" s="33"/>
      <c r="D190" s="142" t="s">
        <v>147</v>
      </c>
      <c r="F190" s="143" t="s">
        <v>322</v>
      </c>
      <c r="I190" s="144"/>
      <c r="L190" s="33"/>
      <c r="M190" s="145"/>
      <c r="T190" s="54"/>
      <c r="AT190" s="17" t="s">
        <v>147</v>
      </c>
      <c r="AU190" s="17" t="s">
        <v>85</v>
      </c>
    </row>
    <row r="191" spans="2:65" s="13" customFormat="1" ht="12">
      <c r="B191" s="154"/>
      <c r="D191" s="147" t="s">
        <v>149</v>
      </c>
      <c r="E191" s="155" t="s">
        <v>3</v>
      </c>
      <c r="F191" s="156" t="s">
        <v>330</v>
      </c>
      <c r="H191" s="155" t="s">
        <v>3</v>
      </c>
      <c r="I191" s="157"/>
      <c r="L191" s="154"/>
      <c r="M191" s="158"/>
      <c r="T191" s="159"/>
      <c r="AT191" s="155" t="s">
        <v>149</v>
      </c>
      <c r="AU191" s="155" t="s">
        <v>85</v>
      </c>
      <c r="AV191" s="13" t="s">
        <v>83</v>
      </c>
      <c r="AW191" s="13" t="s">
        <v>36</v>
      </c>
      <c r="AX191" s="13" t="s">
        <v>75</v>
      </c>
      <c r="AY191" s="155" t="s">
        <v>137</v>
      </c>
    </row>
    <row r="192" spans="2:65" s="12" customFormat="1" ht="12">
      <c r="B192" s="146"/>
      <c r="D192" s="147" t="s">
        <v>149</v>
      </c>
      <c r="E192" s="148" t="s">
        <v>3</v>
      </c>
      <c r="F192" s="149" t="s">
        <v>331</v>
      </c>
      <c r="H192" s="150">
        <v>29.88</v>
      </c>
      <c r="I192" s="151"/>
      <c r="L192" s="146"/>
      <c r="M192" s="152"/>
      <c r="T192" s="153"/>
      <c r="AT192" s="148" t="s">
        <v>149</v>
      </c>
      <c r="AU192" s="148" t="s">
        <v>85</v>
      </c>
      <c r="AV192" s="12" t="s">
        <v>85</v>
      </c>
      <c r="AW192" s="12" t="s">
        <v>36</v>
      </c>
      <c r="AX192" s="12" t="s">
        <v>83</v>
      </c>
      <c r="AY192" s="148" t="s">
        <v>137</v>
      </c>
    </row>
    <row r="193" spans="2:65" s="1" customFormat="1" ht="24.25" customHeight="1">
      <c r="B193" s="128"/>
      <c r="C193" s="167" t="s">
        <v>332</v>
      </c>
      <c r="D193" s="167" t="s">
        <v>203</v>
      </c>
      <c r="E193" s="168" t="s">
        <v>324</v>
      </c>
      <c r="F193" s="169" t="s">
        <v>325</v>
      </c>
      <c r="G193" s="170" t="s">
        <v>160</v>
      </c>
      <c r="H193" s="171">
        <v>42.686</v>
      </c>
      <c r="I193" s="172"/>
      <c r="J193" s="173">
        <f>ROUND(I193*H193,2)</f>
        <v>0</v>
      </c>
      <c r="K193" s="169" t="s">
        <v>144</v>
      </c>
      <c r="L193" s="174"/>
      <c r="M193" s="175" t="s">
        <v>3</v>
      </c>
      <c r="N193" s="176" t="s">
        <v>46</v>
      </c>
      <c r="P193" s="138">
        <f>O193*H193</f>
        <v>0</v>
      </c>
      <c r="Q193" s="138">
        <v>2.741E-2</v>
      </c>
      <c r="R193" s="138">
        <f>Q193*H193</f>
        <v>1.17002326</v>
      </c>
      <c r="S193" s="138">
        <v>0</v>
      </c>
      <c r="T193" s="139">
        <f>S193*H193</f>
        <v>0</v>
      </c>
      <c r="AR193" s="140" t="s">
        <v>206</v>
      </c>
      <c r="AT193" s="140" t="s">
        <v>203</v>
      </c>
      <c r="AU193" s="140" t="s">
        <v>85</v>
      </c>
      <c r="AY193" s="17" t="s">
        <v>137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7" t="s">
        <v>83</v>
      </c>
      <c r="BK193" s="141">
        <f>ROUND(I193*H193,2)</f>
        <v>0</v>
      </c>
      <c r="BL193" s="17" t="s">
        <v>198</v>
      </c>
      <c r="BM193" s="140" t="s">
        <v>333</v>
      </c>
    </row>
    <row r="194" spans="2:65" s="1" customFormat="1" ht="44.25" customHeight="1">
      <c r="B194" s="128"/>
      <c r="C194" s="129" t="s">
        <v>334</v>
      </c>
      <c r="D194" s="129" t="s">
        <v>140</v>
      </c>
      <c r="E194" s="130" t="s">
        <v>335</v>
      </c>
      <c r="F194" s="131" t="s">
        <v>336</v>
      </c>
      <c r="G194" s="132" t="s">
        <v>160</v>
      </c>
      <c r="H194" s="133">
        <v>10.56</v>
      </c>
      <c r="I194" s="134"/>
      <c r="J194" s="135">
        <f>ROUND(I194*H194,2)</f>
        <v>0</v>
      </c>
      <c r="K194" s="131" t="s">
        <v>144</v>
      </c>
      <c r="L194" s="33"/>
      <c r="M194" s="136" t="s">
        <v>3</v>
      </c>
      <c r="N194" s="137" t="s">
        <v>46</v>
      </c>
      <c r="P194" s="138">
        <f>O194*H194</f>
        <v>0</v>
      </c>
      <c r="Q194" s="138">
        <v>3.6999999999999999E-4</v>
      </c>
      <c r="R194" s="138">
        <f>Q194*H194</f>
        <v>3.9072000000000004E-3</v>
      </c>
      <c r="S194" s="138">
        <v>0</v>
      </c>
      <c r="T194" s="139">
        <f>S194*H194</f>
        <v>0</v>
      </c>
      <c r="AR194" s="140" t="s">
        <v>198</v>
      </c>
      <c r="AT194" s="140" t="s">
        <v>140</v>
      </c>
      <c r="AU194" s="140" t="s">
        <v>85</v>
      </c>
      <c r="AY194" s="17" t="s">
        <v>137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7" t="s">
        <v>83</v>
      </c>
      <c r="BK194" s="141">
        <f>ROUND(I194*H194,2)</f>
        <v>0</v>
      </c>
      <c r="BL194" s="17" t="s">
        <v>198</v>
      </c>
      <c r="BM194" s="140" t="s">
        <v>337</v>
      </c>
    </row>
    <row r="195" spans="2:65" s="1" customFormat="1" ht="11">
      <c r="B195" s="33"/>
      <c r="D195" s="142" t="s">
        <v>147</v>
      </c>
      <c r="F195" s="143" t="s">
        <v>338</v>
      </c>
      <c r="I195" s="144"/>
      <c r="L195" s="33"/>
      <c r="M195" s="145"/>
      <c r="T195" s="54"/>
      <c r="AT195" s="17" t="s">
        <v>147</v>
      </c>
      <c r="AU195" s="17" t="s">
        <v>85</v>
      </c>
    </row>
    <row r="196" spans="2:65" s="13" customFormat="1" ht="12">
      <c r="B196" s="154"/>
      <c r="D196" s="147" t="s">
        <v>149</v>
      </c>
      <c r="E196" s="155" t="s">
        <v>3</v>
      </c>
      <c r="F196" s="156" t="s">
        <v>339</v>
      </c>
      <c r="H196" s="155" t="s">
        <v>3</v>
      </c>
      <c r="I196" s="157"/>
      <c r="L196" s="154"/>
      <c r="M196" s="158"/>
      <c r="T196" s="159"/>
      <c r="AT196" s="155" t="s">
        <v>149</v>
      </c>
      <c r="AU196" s="155" t="s">
        <v>85</v>
      </c>
      <c r="AV196" s="13" t="s">
        <v>83</v>
      </c>
      <c r="AW196" s="13" t="s">
        <v>36</v>
      </c>
      <c r="AX196" s="13" t="s">
        <v>75</v>
      </c>
      <c r="AY196" s="155" t="s">
        <v>137</v>
      </c>
    </row>
    <row r="197" spans="2:65" s="12" customFormat="1" ht="12">
      <c r="B197" s="146"/>
      <c r="D197" s="147" t="s">
        <v>149</v>
      </c>
      <c r="E197" s="148" t="s">
        <v>3</v>
      </c>
      <c r="F197" s="149" t="s">
        <v>340</v>
      </c>
      <c r="H197" s="150">
        <v>10.56</v>
      </c>
      <c r="I197" s="151"/>
      <c r="L197" s="146"/>
      <c r="M197" s="152"/>
      <c r="T197" s="153"/>
      <c r="AT197" s="148" t="s">
        <v>149</v>
      </c>
      <c r="AU197" s="148" t="s">
        <v>85</v>
      </c>
      <c r="AV197" s="12" t="s">
        <v>85</v>
      </c>
      <c r="AW197" s="12" t="s">
        <v>36</v>
      </c>
      <c r="AX197" s="12" t="s">
        <v>83</v>
      </c>
      <c r="AY197" s="148" t="s">
        <v>137</v>
      </c>
    </row>
    <row r="198" spans="2:65" s="1" customFormat="1" ht="16.5" customHeight="1">
      <c r="B198" s="128"/>
      <c r="C198" s="167" t="s">
        <v>341</v>
      </c>
      <c r="D198" s="167" t="s">
        <v>203</v>
      </c>
      <c r="E198" s="168" t="s">
        <v>342</v>
      </c>
      <c r="F198" s="169" t="s">
        <v>343</v>
      </c>
      <c r="G198" s="170" t="s">
        <v>160</v>
      </c>
      <c r="H198" s="171">
        <v>10.56</v>
      </c>
      <c r="I198" s="172"/>
      <c r="J198" s="173">
        <f>ROUND(I198*H198,2)</f>
        <v>0</v>
      </c>
      <c r="K198" s="169" t="s">
        <v>144</v>
      </c>
      <c r="L198" s="174"/>
      <c r="M198" s="175" t="s">
        <v>3</v>
      </c>
      <c r="N198" s="176" t="s">
        <v>46</v>
      </c>
      <c r="P198" s="138">
        <f>O198*H198</f>
        <v>0</v>
      </c>
      <c r="Q198" s="138">
        <v>2.5139999999999999E-2</v>
      </c>
      <c r="R198" s="138">
        <f>Q198*H198</f>
        <v>0.2654784</v>
      </c>
      <c r="S198" s="138">
        <v>0</v>
      </c>
      <c r="T198" s="139">
        <f>S198*H198</f>
        <v>0</v>
      </c>
      <c r="AR198" s="140" t="s">
        <v>206</v>
      </c>
      <c r="AT198" s="140" t="s">
        <v>203</v>
      </c>
      <c r="AU198" s="140" t="s">
        <v>85</v>
      </c>
      <c r="AY198" s="17" t="s">
        <v>137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7" t="s">
        <v>83</v>
      </c>
      <c r="BK198" s="141">
        <f>ROUND(I198*H198,2)</f>
        <v>0</v>
      </c>
      <c r="BL198" s="17" t="s">
        <v>198</v>
      </c>
      <c r="BM198" s="140" t="s">
        <v>344</v>
      </c>
    </row>
    <row r="199" spans="2:65" s="1" customFormat="1" ht="44.25" customHeight="1">
      <c r="B199" s="128"/>
      <c r="C199" s="129" t="s">
        <v>345</v>
      </c>
      <c r="D199" s="129" t="s">
        <v>140</v>
      </c>
      <c r="E199" s="130" t="s">
        <v>346</v>
      </c>
      <c r="F199" s="131" t="s">
        <v>347</v>
      </c>
      <c r="G199" s="132" t="s">
        <v>160</v>
      </c>
      <c r="H199" s="133">
        <v>29.88</v>
      </c>
      <c r="I199" s="134"/>
      <c r="J199" s="135">
        <f>ROUND(I199*H199,2)</f>
        <v>0</v>
      </c>
      <c r="K199" s="131" t="s">
        <v>144</v>
      </c>
      <c r="L199" s="33"/>
      <c r="M199" s="136" t="s">
        <v>3</v>
      </c>
      <c r="N199" s="137" t="s">
        <v>46</v>
      </c>
      <c r="P199" s="138">
        <f>O199*H199</f>
        <v>0</v>
      </c>
      <c r="Q199" s="138">
        <v>3.3E-4</v>
      </c>
      <c r="R199" s="138">
        <f>Q199*H199</f>
        <v>9.8604000000000001E-3</v>
      </c>
      <c r="S199" s="138">
        <v>0</v>
      </c>
      <c r="T199" s="139">
        <f>S199*H199</f>
        <v>0</v>
      </c>
      <c r="AR199" s="140" t="s">
        <v>198</v>
      </c>
      <c r="AT199" s="140" t="s">
        <v>140</v>
      </c>
      <c r="AU199" s="140" t="s">
        <v>85</v>
      </c>
      <c r="AY199" s="17" t="s">
        <v>137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7" t="s">
        <v>83</v>
      </c>
      <c r="BK199" s="141">
        <f>ROUND(I199*H199,2)</f>
        <v>0</v>
      </c>
      <c r="BL199" s="17" t="s">
        <v>198</v>
      </c>
      <c r="BM199" s="140" t="s">
        <v>348</v>
      </c>
    </row>
    <row r="200" spans="2:65" s="1" customFormat="1" ht="11">
      <c r="B200" s="33"/>
      <c r="D200" s="142" t="s">
        <v>147</v>
      </c>
      <c r="F200" s="143" t="s">
        <v>349</v>
      </c>
      <c r="I200" s="144"/>
      <c r="L200" s="33"/>
      <c r="M200" s="145"/>
      <c r="T200" s="54"/>
      <c r="AT200" s="17" t="s">
        <v>147</v>
      </c>
      <c r="AU200" s="17" t="s">
        <v>85</v>
      </c>
    </row>
    <row r="201" spans="2:65" s="13" customFormat="1" ht="12">
      <c r="B201" s="154"/>
      <c r="D201" s="147" t="s">
        <v>149</v>
      </c>
      <c r="E201" s="155" t="s">
        <v>3</v>
      </c>
      <c r="F201" s="156" t="s">
        <v>330</v>
      </c>
      <c r="H201" s="155" t="s">
        <v>3</v>
      </c>
      <c r="I201" s="157"/>
      <c r="L201" s="154"/>
      <c r="M201" s="158"/>
      <c r="T201" s="159"/>
      <c r="AT201" s="155" t="s">
        <v>149</v>
      </c>
      <c r="AU201" s="155" t="s">
        <v>85</v>
      </c>
      <c r="AV201" s="13" t="s">
        <v>83</v>
      </c>
      <c r="AW201" s="13" t="s">
        <v>36</v>
      </c>
      <c r="AX201" s="13" t="s">
        <v>75</v>
      </c>
      <c r="AY201" s="155" t="s">
        <v>137</v>
      </c>
    </row>
    <row r="202" spans="2:65" s="12" customFormat="1" ht="12">
      <c r="B202" s="146"/>
      <c r="D202" s="147" t="s">
        <v>149</v>
      </c>
      <c r="E202" s="148" t="s">
        <v>3</v>
      </c>
      <c r="F202" s="149" t="s">
        <v>331</v>
      </c>
      <c r="H202" s="150">
        <v>29.88</v>
      </c>
      <c r="I202" s="151"/>
      <c r="L202" s="146"/>
      <c r="M202" s="152"/>
      <c r="T202" s="153"/>
      <c r="AT202" s="148" t="s">
        <v>149</v>
      </c>
      <c r="AU202" s="148" t="s">
        <v>85</v>
      </c>
      <c r="AV202" s="12" t="s">
        <v>85</v>
      </c>
      <c r="AW202" s="12" t="s">
        <v>36</v>
      </c>
      <c r="AX202" s="12" t="s">
        <v>83</v>
      </c>
      <c r="AY202" s="148" t="s">
        <v>137</v>
      </c>
    </row>
    <row r="203" spans="2:65" s="1" customFormat="1" ht="16.5" customHeight="1">
      <c r="B203" s="128"/>
      <c r="C203" s="129" t="s">
        <v>350</v>
      </c>
      <c r="D203" s="129" t="s">
        <v>140</v>
      </c>
      <c r="E203" s="130" t="s">
        <v>351</v>
      </c>
      <c r="F203" s="131" t="s">
        <v>352</v>
      </c>
      <c r="G203" s="132" t="s">
        <v>276</v>
      </c>
      <c r="H203" s="133">
        <v>1</v>
      </c>
      <c r="I203" s="134"/>
      <c r="J203" s="135">
        <f>ROUND(I203*H203,2)</f>
        <v>0</v>
      </c>
      <c r="K203" s="131" t="s">
        <v>144</v>
      </c>
      <c r="L203" s="33"/>
      <c r="M203" s="136" t="s">
        <v>3</v>
      </c>
      <c r="N203" s="137" t="s">
        <v>46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198</v>
      </c>
      <c r="AT203" s="140" t="s">
        <v>140</v>
      </c>
      <c r="AU203" s="140" t="s">
        <v>85</v>
      </c>
      <c r="AY203" s="17" t="s">
        <v>137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7" t="s">
        <v>83</v>
      </c>
      <c r="BK203" s="141">
        <f>ROUND(I203*H203,2)</f>
        <v>0</v>
      </c>
      <c r="BL203" s="17" t="s">
        <v>198</v>
      </c>
      <c r="BM203" s="140" t="s">
        <v>353</v>
      </c>
    </row>
    <row r="204" spans="2:65" s="1" customFormat="1" ht="11">
      <c r="B204" s="33"/>
      <c r="D204" s="142" t="s">
        <v>147</v>
      </c>
      <c r="F204" s="143" t="s">
        <v>354</v>
      </c>
      <c r="I204" s="144"/>
      <c r="L204" s="33"/>
      <c r="M204" s="145"/>
      <c r="T204" s="54"/>
      <c r="AT204" s="17" t="s">
        <v>147</v>
      </c>
      <c r="AU204" s="17" t="s">
        <v>85</v>
      </c>
    </row>
    <row r="205" spans="2:65" s="13" customFormat="1" ht="12">
      <c r="B205" s="154"/>
      <c r="D205" s="147" t="s">
        <v>149</v>
      </c>
      <c r="E205" s="155" t="s">
        <v>3</v>
      </c>
      <c r="F205" s="156" t="s">
        <v>355</v>
      </c>
      <c r="H205" s="155" t="s">
        <v>3</v>
      </c>
      <c r="I205" s="157"/>
      <c r="L205" s="154"/>
      <c r="M205" s="158"/>
      <c r="T205" s="159"/>
      <c r="AT205" s="155" t="s">
        <v>149</v>
      </c>
      <c r="AU205" s="155" t="s">
        <v>85</v>
      </c>
      <c r="AV205" s="13" t="s">
        <v>83</v>
      </c>
      <c r="AW205" s="13" t="s">
        <v>36</v>
      </c>
      <c r="AX205" s="13" t="s">
        <v>75</v>
      </c>
      <c r="AY205" s="155" t="s">
        <v>137</v>
      </c>
    </row>
    <row r="206" spans="2:65" s="12" customFormat="1" ht="12">
      <c r="B206" s="146"/>
      <c r="D206" s="147" t="s">
        <v>149</v>
      </c>
      <c r="E206" s="148" t="s">
        <v>3</v>
      </c>
      <c r="F206" s="149" t="s">
        <v>83</v>
      </c>
      <c r="H206" s="150">
        <v>1</v>
      </c>
      <c r="I206" s="151"/>
      <c r="L206" s="146"/>
      <c r="M206" s="152"/>
      <c r="T206" s="153"/>
      <c r="AT206" s="148" t="s">
        <v>149</v>
      </c>
      <c r="AU206" s="148" t="s">
        <v>85</v>
      </c>
      <c r="AV206" s="12" t="s">
        <v>85</v>
      </c>
      <c r="AW206" s="12" t="s">
        <v>36</v>
      </c>
      <c r="AX206" s="12" t="s">
        <v>83</v>
      </c>
      <c r="AY206" s="148" t="s">
        <v>137</v>
      </c>
    </row>
    <row r="207" spans="2:65" s="1" customFormat="1" ht="37.75" customHeight="1">
      <c r="B207" s="128"/>
      <c r="C207" s="167" t="s">
        <v>356</v>
      </c>
      <c r="D207" s="167" t="s">
        <v>203</v>
      </c>
      <c r="E207" s="168" t="s">
        <v>357</v>
      </c>
      <c r="F207" s="169" t="s">
        <v>358</v>
      </c>
      <c r="G207" s="170" t="s">
        <v>160</v>
      </c>
      <c r="H207" s="171">
        <v>2.41</v>
      </c>
      <c r="I207" s="172"/>
      <c r="J207" s="173">
        <f>ROUND(I207*H207,2)</f>
        <v>0</v>
      </c>
      <c r="K207" s="169" t="s">
        <v>144</v>
      </c>
      <c r="L207" s="174"/>
      <c r="M207" s="175" t="s">
        <v>3</v>
      </c>
      <c r="N207" s="176" t="s">
        <v>46</v>
      </c>
      <c r="P207" s="138">
        <f>O207*H207</f>
        <v>0</v>
      </c>
      <c r="Q207" s="138">
        <v>2.997E-2</v>
      </c>
      <c r="R207" s="138">
        <f>Q207*H207</f>
        <v>7.2227700000000006E-2</v>
      </c>
      <c r="S207" s="138">
        <v>0</v>
      </c>
      <c r="T207" s="139">
        <f>S207*H207</f>
        <v>0</v>
      </c>
      <c r="AR207" s="140" t="s">
        <v>206</v>
      </c>
      <c r="AT207" s="140" t="s">
        <v>203</v>
      </c>
      <c r="AU207" s="140" t="s">
        <v>85</v>
      </c>
      <c r="AY207" s="17" t="s">
        <v>137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7" t="s">
        <v>83</v>
      </c>
      <c r="BK207" s="141">
        <f>ROUND(I207*H207,2)</f>
        <v>0</v>
      </c>
      <c r="BL207" s="17" t="s">
        <v>198</v>
      </c>
      <c r="BM207" s="140" t="s">
        <v>359</v>
      </c>
    </row>
    <row r="208" spans="2:65" s="13" customFormat="1" ht="12">
      <c r="B208" s="154"/>
      <c r="D208" s="147" t="s">
        <v>149</v>
      </c>
      <c r="E208" s="155" t="s">
        <v>3</v>
      </c>
      <c r="F208" s="156" t="s">
        <v>360</v>
      </c>
      <c r="H208" s="155" t="s">
        <v>3</v>
      </c>
      <c r="I208" s="157"/>
      <c r="L208" s="154"/>
      <c r="M208" s="158"/>
      <c r="T208" s="159"/>
      <c r="AT208" s="155" t="s">
        <v>149</v>
      </c>
      <c r="AU208" s="155" t="s">
        <v>85</v>
      </c>
      <c r="AV208" s="13" t="s">
        <v>83</v>
      </c>
      <c r="AW208" s="13" t="s">
        <v>36</v>
      </c>
      <c r="AX208" s="13" t="s">
        <v>75</v>
      </c>
      <c r="AY208" s="155" t="s">
        <v>137</v>
      </c>
    </row>
    <row r="209" spans="2:65" s="12" customFormat="1" ht="12">
      <c r="B209" s="146"/>
      <c r="D209" s="147" t="s">
        <v>149</v>
      </c>
      <c r="E209" s="148" t="s">
        <v>3</v>
      </c>
      <c r="F209" s="149" t="s">
        <v>361</v>
      </c>
      <c r="H209" s="150">
        <v>2.41</v>
      </c>
      <c r="I209" s="151"/>
      <c r="L209" s="146"/>
      <c r="M209" s="152"/>
      <c r="T209" s="153"/>
      <c r="AT209" s="148" t="s">
        <v>149</v>
      </c>
      <c r="AU209" s="148" t="s">
        <v>85</v>
      </c>
      <c r="AV209" s="12" t="s">
        <v>85</v>
      </c>
      <c r="AW209" s="12" t="s">
        <v>36</v>
      </c>
      <c r="AX209" s="12" t="s">
        <v>83</v>
      </c>
      <c r="AY209" s="148" t="s">
        <v>137</v>
      </c>
    </row>
    <row r="210" spans="2:65" s="1" customFormat="1" ht="49" customHeight="1">
      <c r="B210" s="128"/>
      <c r="C210" s="129" t="s">
        <v>362</v>
      </c>
      <c r="D210" s="129" t="s">
        <v>140</v>
      </c>
      <c r="E210" s="130" t="s">
        <v>363</v>
      </c>
      <c r="F210" s="131" t="s">
        <v>364</v>
      </c>
      <c r="G210" s="132" t="s">
        <v>153</v>
      </c>
      <c r="H210" s="133">
        <v>3.516</v>
      </c>
      <c r="I210" s="134"/>
      <c r="J210" s="135">
        <f>ROUND(I210*H210,2)</f>
        <v>0</v>
      </c>
      <c r="K210" s="131" t="s">
        <v>144</v>
      </c>
      <c r="L210" s="33"/>
      <c r="M210" s="136" t="s">
        <v>3</v>
      </c>
      <c r="N210" s="137" t="s">
        <v>46</v>
      </c>
      <c r="P210" s="138">
        <f>O210*H210</f>
        <v>0</v>
      </c>
      <c r="Q210" s="138">
        <v>0</v>
      </c>
      <c r="R210" s="138">
        <f>Q210*H210</f>
        <v>0</v>
      </c>
      <c r="S210" s="138">
        <v>0</v>
      </c>
      <c r="T210" s="139">
        <f>S210*H210</f>
        <v>0</v>
      </c>
      <c r="AR210" s="140" t="s">
        <v>198</v>
      </c>
      <c r="AT210" s="140" t="s">
        <v>140</v>
      </c>
      <c r="AU210" s="140" t="s">
        <v>85</v>
      </c>
      <c r="AY210" s="17" t="s">
        <v>137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7" t="s">
        <v>83</v>
      </c>
      <c r="BK210" s="141">
        <f>ROUND(I210*H210,2)</f>
        <v>0</v>
      </c>
      <c r="BL210" s="17" t="s">
        <v>198</v>
      </c>
      <c r="BM210" s="140" t="s">
        <v>365</v>
      </c>
    </row>
    <row r="211" spans="2:65" s="1" customFormat="1" ht="11">
      <c r="B211" s="33"/>
      <c r="D211" s="142" t="s">
        <v>147</v>
      </c>
      <c r="F211" s="143" t="s">
        <v>366</v>
      </c>
      <c r="I211" s="144"/>
      <c r="L211" s="33"/>
      <c r="M211" s="145"/>
      <c r="T211" s="54"/>
      <c r="AT211" s="17" t="s">
        <v>147</v>
      </c>
      <c r="AU211" s="17" t="s">
        <v>85</v>
      </c>
    </row>
    <row r="212" spans="2:65" s="11" customFormat="1" ht="22.75" customHeight="1">
      <c r="B212" s="116"/>
      <c r="D212" s="117" t="s">
        <v>74</v>
      </c>
      <c r="E212" s="126" t="s">
        <v>367</v>
      </c>
      <c r="F212" s="126" t="s">
        <v>368</v>
      </c>
      <c r="I212" s="119"/>
      <c r="J212" s="127">
        <f>BK212</f>
        <v>0</v>
      </c>
      <c r="L212" s="116"/>
      <c r="M212" s="121"/>
      <c r="P212" s="122">
        <f>SUM(P213:P224)</f>
        <v>0</v>
      </c>
      <c r="R212" s="122">
        <f>SUM(R213:R224)</f>
        <v>5.6446830000000003E-2</v>
      </c>
      <c r="T212" s="123">
        <f>SUM(T213:T224)</f>
        <v>0</v>
      </c>
      <c r="AR212" s="117" t="s">
        <v>85</v>
      </c>
      <c r="AT212" s="124" t="s">
        <v>74</v>
      </c>
      <c r="AU212" s="124" t="s">
        <v>83</v>
      </c>
      <c r="AY212" s="117" t="s">
        <v>137</v>
      </c>
      <c r="BK212" s="125">
        <f>SUM(BK213:BK224)</f>
        <v>0</v>
      </c>
    </row>
    <row r="213" spans="2:65" s="1" customFormat="1" ht="16.5" customHeight="1">
      <c r="B213" s="128"/>
      <c r="C213" s="129" t="s">
        <v>369</v>
      </c>
      <c r="D213" s="129" t="s">
        <v>140</v>
      </c>
      <c r="E213" s="130" t="s">
        <v>370</v>
      </c>
      <c r="F213" s="131" t="s">
        <v>371</v>
      </c>
      <c r="G213" s="132" t="s">
        <v>160</v>
      </c>
      <c r="H213" s="133">
        <v>10.67</v>
      </c>
      <c r="I213" s="134"/>
      <c r="J213" s="135">
        <f>ROUND(I213*H213,2)</f>
        <v>0</v>
      </c>
      <c r="K213" s="131" t="s">
        <v>144</v>
      </c>
      <c r="L213" s="33"/>
      <c r="M213" s="136" t="s">
        <v>3</v>
      </c>
      <c r="N213" s="137" t="s">
        <v>46</v>
      </c>
      <c r="P213" s="138">
        <f>O213*H213</f>
        <v>0</v>
      </c>
      <c r="Q213" s="138">
        <v>0</v>
      </c>
      <c r="R213" s="138">
        <f>Q213*H213</f>
        <v>0</v>
      </c>
      <c r="S213" s="138">
        <v>0</v>
      </c>
      <c r="T213" s="139">
        <f>S213*H213</f>
        <v>0</v>
      </c>
      <c r="AR213" s="140" t="s">
        <v>198</v>
      </c>
      <c r="AT213" s="140" t="s">
        <v>140</v>
      </c>
      <c r="AU213" s="140" t="s">
        <v>85</v>
      </c>
      <c r="AY213" s="17" t="s">
        <v>137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7" t="s">
        <v>83</v>
      </c>
      <c r="BK213" s="141">
        <f>ROUND(I213*H213,2)</f>
        <v>0</v>
      </c>
      <c r="BL213" s="17" t="s">
        <v>198</v>
      </c>
      <c r="BM213" s="140" t="s">
        <v>372</v>
      </c>
    </row>
    <row r="214" spans="2:65" s="1" customFormat="1" ht="11">
      <c r="B214" s="33"/>
      <c r="D214" s="142" t="s">
        <v>147</v>
      </c>
      <c r="F214" s="143" t="s">
        <v>373</v>
      </c>
      <c r="I214" s="144"/>
      <c r="L214" s="33"/>
      <c r="M214" s="145"/>
      <c r="T214" s="54"/>
      <c r="AT214" s="17" t="s">
        <v>147</v>
      </c>
      <c r="AU214" s="17" t="s">
        <v>85</v>
      </c>
    </row>
    <row r="215" spans="2:65" s="13" customFormat="1" ht="12">
      <c r="B215" s="154"/>
      <c r="D215" s="147" t="s">
        <v>149</v>
      </c>
      <c r="E215" s="155" t="s">
        <v>3</v>
      </c>
      <c r="F215" s="156" t="s">
        <v>374</v>
      </c>
      <c r="H215" s="155" t="s">
        <v>3</v>
      </c>
      <c r="I215" s="157"/>
      <c r="L215" s="154"/>
      <c r="M215" s="158"/>
      <c r="T215" s="159"/>
      <c r="AT215" s="155" t="s">
        <v>149</v>
      </c>
      <c r="AU215" s="155" t="s">
        <v>85</v>
      </c>
      <c r="AV215" s="13" t="s">
        <v>83</v>
      </c>
      <c r="AW215" s="13" t="s">
        <v>36</v>
      </c>
      <c r="AX215" s="13" t="s">
        <v>75</v>
      </c>
      <c r="AY215" s="155" t="s">
        <v>137</v>
      </c>
    </row>
    <row r="216" spans="2:65" s="12" customFormat="1" ht="12">
      <c r="B216" s="146"/>
      <c r="D216" s="147" t="s">
        <v>149</v>
      </c>
      <c r="E216" s="148" t="s">
        <v>3</v>
      </c>
      <c r="F216" s="149" t="s">
        <v>178</v>
      </c>
      <c r="H216" s="150">
        <v>10.67</v>
      </c>
      <c r="I216" s="151"/>
      <c r="L216" s="146"/>
      <c r="M216" s="152"/>
      <c r="T216" s="153"/>
      <c r="AT216" s="148" t="s">
        <v>149</v>
      </c>
      <c r="AU216" s="148" t="s">
        <v>85</v>
      </c>
      <c r="AV216" s="12" t="s">
        <v>85</v>
      </c>
      <c r="AW216" s="12" t="s">
        <v>36</v>
      </c>
      <c r="AX216" s="12" t="s">
        <v>83</v>
      </c>
      <c r="AY216" s="148" t="s">
        <v>137</v>
      </c>
    </row>
    <row r="217" spans="2:65" s="1" customFormat="1" ht="21.75" customHeight="1">
      <c r="B217" s="128"/>
      <c r="C217" s="129" t="s">
        <v>375</v>
      </c>
      <c r="D217" s="129" t="s">
        <v>140</v>
      </c>
      <c r="E217" s="130" t="s">
        <v>376</v>
      </c>
      <c r="F217" s="131" t="s">
        <v>377</v>
      </c>
      <c r="G217" s="132" t="s">
        <v>160</v>
      </c>
      <c r="H217" s="133">
        <v>10.67</v>
      </c>
      <c r="I217" s="134"/>
      <c r="J217" s="135">
        <f>ROUND(I217*H217,2)</f>
        <v>0</v>
      </c>
      <c r="K217" s="131" t="s">
        <v>144</v>
      </c>
      <c r="L217" s="33"/>
      <c r="M217" s="136" t="s">
        <v>3</v>
      </c>
      <c r="N217" s="137" t="s">
        <v>46</v>
      </c>
      <c r="P217" s="138">
        <f>O217*H217</f>
        <v>0</v>
      </c>
      <c r="Q217" s="138">
        <v>3.0000000000000001E-5</v>
      </c>
      <c r="R217" s="138">
        <f>Q217*H217</f>
        <v>3.2010000000000003E-4</v>
      </c>
      <c r="S217" s="138">
        <v>0</v>
      </c>
      <c r="T217" s="139">
        <f>S217*H217</f>
        <v>0</v>
      </c>
      <c r="AR217" s="140" t="s">
        <v>198</v>
      </c>
      <c r="AT217" s="140" t="s">
        <v>140</v>
      </c>
      <c r="AU217" s="140" t="s">
        <v>85</v>
      </c>
      <c r="AY217" s="17" t="s">
        <v>137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7" t="s">
        <v>83</v>
      </c>
      <c r="BK217" s="141">
        <f>ROUND(I217*H217,2)</f>
        <v>0</v>
      </c>
      <c r="BL217" s="17" t="s">
        <v>198</v>
      </c>
      <c r="BM217" s="140" t="s">
        <v>378</v>
      </c>
    </row>
    <row r="218" spans="2:65" s="1" customFormat="1" ht="11">
      <c r="B218" s="33"/>
      <c r="D218" s="142" t="s">
        <v>147</v>
      </c>
      <c r="F218" s="143" t="s">
        <v>379</v>
      </c>
      <c r="I218" s="144"/>
      <c r="L218" s="33"/>
      <c r="M218" s="145"/>
      <c r="T218" s="54"/>
      <c r="AT218" s="17" t="s">
        <v>147</v>
      </c>
      <c r="AU218" s="17" t="s">
        <v>85</v>
      </c>
    </row>
    <row r="219" spans="2:65" s="1" customFormat="1" ht="24.25" customHeight="1">
      <c r="B219" s="128"/>
      <c r="C219" s="129" t="s">
        <v>380</v>
      </c>
      <c r="D219" s="129" t="s">
        <v>140</v>
      </c>
      <c r="E219" s="130" t="s">
        <v>381</v>
      </c>
      <c r="F219" s="131" t="s">
        <v>382</v>
      </c>
      <c r="G219" s="132" t="s">
        <v>160</v>
      </c>
      <c r="H219" s="133">
        <v>10.67</v>
      </c>
      <c r="I219" s="134"/>
      <c r="J219" s="135">
        <f>ROUND(I219*H219,2)</f>
        <v>0</v>
      </c>
      <c r="K219" s="131" t="s">
        <v>144</v>
      </c>
      <c r="L219" s="33"/>
      <c r="M219" s="136" t="s">
        <v>3</v>
      </c>
      <c r="N219" s="137" t="s">
        <v>46</v>
      </c>
      <c r="P219" s="138">
        <f>O219*H219</f>
        <v>0</v>
      </c>
      <c r="Q219" s="138">
        <v>2.9999999999999997E-4</v>
      </c>
      <c r="R219" s="138">
        <f>Q219*H219</f>
        <v>3.2009999999999999E-3</v>
      </c>
      <c r="S219" s="138">
        <v>0</v>
      </c>
      <c r="T219" s="139">
        <f>S219*H219</f>
        <v>0</v>
      </c>
      <c r="AR219" s="140" t="s">
        <v>198</v>
      </c>
      <c r="AT219" s="140" t="s">
        <v>140</v>
      </c>
      <c r="AU219" s="140" t="s">
        <v>85</v>
      </c>
      <c r="AY219" s="17" t="s">
        <v>137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7" t="s">
        <v>83</v>
      </c>
      <c r="BK219" s="141">
        <f>ROUND(I219*H219,2)</f>
        <v>0</v>
      </c>
      <c r="BL219" s="17" t="s">
        <v>198</v>
      </c>
      <c r="BM219" s="140" t="s">
        <v>383</v>
      </c>
    </row>
    <row r="220" spans="2:65" s="1" customFormat="1" ht="11">
      <c r="B220" s="33"/>
      <c r="D220" s="142" t="s">
        <v>147</v>
      </c>
      <c r="F220" s="143" t="s">
        <v>384</v>
      </c>
      <c r="I220" s="144"/>
      <c r="L220" s="33"/>
      <c r="M220" s="145"/>
      <c r="T220" s="54"/>
      <c r="AT220" s="17" t="s">
        <v>147</v>
      </c>
      <c r="AU220" s="17" t="s">
        <v>85</v>
      </c>
    </row>
    <row r="221" spans="2:65" s="1" customFormat="1" ht="44.25" customHeight="1">
      <c r="B221" s="128"/>
      <c r="C221" s="167" t="s">
        <v>385</v>
      </c>
      <c r="D221" s="167" t="s">
        <v>203</v>
      </c>
      <c r="E221" s="168" t="s">
        <v>386</v>
      </c>
      <c r="F221" s="169" t="s">
        <v>387</v>
      </c>
      <c r="G221" s="170" t="s">
        <v>160</v>
      </c>
      <c r="H221" s="171">
        <v>12.337</v>
      </c>
      <c r="I221" s="172"/>
      <c r="J221" s="173">
        <f>ROUND(I221*H221,2)</f>
        <v>0</v>
      </c>
      <c r="K221" s="169" t="s">
        <v>144</v>
      </c>
      <c r="L221" s="174"/>
      <c r="M221" s="175" t="s">
        <v>3</v>
      </c>
      <c r="N221" s="176" t="s">
        <v>46</v>
      </c>
      <c r="P221" s="138">
        <f>O221*H221</f>
        <v>0</v>
      </c>
      <c r="Q221" s="138">
        <v>4.2900000000000004E-3</v>
      </c>
      <c r="R221" s="138">
        <f>Q221*H221</f>
        <v>5.2925730000000004E-2</v>
      </c>
      <c r="S221" s="138">
        <v>0</v>
      </c>
      <c r="T221" s="139">
        <f>S221*H221</f>
        <v>0</v>
      </c>
      <c r="AR221" s="140" t="s">
        <v>206</v>
      </c>
      <c r="AT221" s="140" t="s">
        <v>203</v>
      </c>
      <c r="AU221" s="140" t="s">
        <v>85</v>
      </c>
      <c r="AY221" s="17" t="s">
        <v>137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7" t="s">
        <v>83</v>
      </c>
      <c r="BK221" s="141">
        <f>ROUND(I221*H221,2)</f>
        <v>0</v>
      </c>
      <c r="BL221" s="17" t="s">
        <v>198</v>
      </c>
      <c r="BM221" s="140" t="s">
        <v>388</v>
      </c>
    </row>
    <row r="222" spans="2:65" s="12" customFormat="1" ht="24">
      <c r="B222" s="146"/>
      <c r="D222" s="147" t="s">
        <v>149</v>
      </c>
      <c r="F222" s="149" t="s">
        <v>389</v>
      </c>
      <c r="H222" s="150">
        <v>12.337</v>
      </c>
      <c r="I222" s="151"/>
      <c r="L222" s="146"/>
      <c r="M222" s="152"/>
      <c r="T222" s="153"/>
      <c r="AT222" s="148" t="s">
        <v>149</v>
      </c>
      <c r="AU222" s="148" t="s">
        <v>85</v>
      </c>
      <c r="AV222" s="12" t="s">
        <v>85</v>
      </c>
      <c r="AW222" s="12" t="s">
        <v>4</v>
      </c>
      <c r="AX222" s="12" t="s">
        <v>83</v>
      </c>
      <c r="AY222" s="148" t="s">
        <v>137</v>
      </c>
    </row>
    <row r="223" spans="2:65" s="1" customFormat="1" ht="49" customHeight="1">
      <c r="B223" s="128"/>
      <c r="C223" s="129" t="s">
        <v>390</v>
      </c>
      <c r="D223" s="129" t="s">
        <v>140</v>
      </c>
      <c r="E223" s="130" t="s">
        <v>391</v>
      </c>
      <c r="F223" s="131" t="s">
        <v>392</v>
      </c>
      <c r="G223" s="132" t="s">
        <v>153</v>
      </c>
      <c r="H223" s="133">
        <v>5.6000000000000001E-2</v>
      </c>
      <c r="I223" s="134"/>
      <c r="J223" s="135">
        <f>ROUND(I223*H223,2)</f>
        <v>0</v>
      </c>
      <c r="K223" s="131" t="s">
        <v>144</v>
      </c>
      <c r="L223" s="33"/>
      <c r="M223" s="136" t="s">
        <v>3</v>
      </c>
      <c r="N223" s="137" t="s">
        <v>46</v>
      </c>
      <c r="P223" s="138">
        <f>O223*H223</f>
        <v>0</v>
      </c>
      <c r="Q223" s="138">
        <v>0</v>
      </c>
      <c r="R223" s="138">
        <f>Q223*H223</f>
        <v>0</v>
      </c>
      <c r="S223" s="138">
        <v>0</v>
      </c>
      <c r="T223" s="139">
        <f>S223*H223</f>
        <v>0</v>
      </c>
      <c r="AR223" s="140" t="s">
        <v>198</v>
      </c>
      <c r="AT223" s="140" t="s">
        <v>140</v>
      </c>
      <c r="AU223" s="140" t="s">
        <v>85</v>
      </c>
      <c r="AY223" s="17" t="s">
        <v>137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7" t="s">
        <v>83</v>
      </c>
      <c r="BK223" s="141">
        <f>ROUND(I223*H223,2)</f>
        <v>0</v>
      </c>
      <c r="BL223" s="17" t="s">
        <v>198</v>
      </c>
      <c r="BM223" s="140" t="s">
        <v>393</v>
      </c>
    </row>
    <row r="224" spans="2:65" s="1" customFormat="1" ht="11">
      <c r="B224" s="33"/>
      <c r="D224" s="142" t="s">
        <v>147</v>
      </c>
      <c r="F224" s="143" t="s">
        <v>394</v>
      </c>
      <c r="I224" s="144"/>
      <c r="L224" s="33"/>
      <c r="M224" s="145"/>
      <c r="T224" s="54"/>
      <c r="AT224" s="17" t="s">
        <v>147</v>
      </c>
      <c r="AU224" s="17" t="s">
        <v>85</v>
      </c>
    </row>
    <row r="225" spans="2:65" s="11" customFormat="1" ht="22.75" customHeight="1">
      <c r="B225" s="116"/>
      <c r="D225" s="117" t="s">
        <v>74</v>
      </c>
      <c r="E225" s="126" t="s">
        <v>395</v>
      </c>
      <c r="F225" s="126" t="s">
        <v>396</v>
      </c>
      <c r="I225" s="119"/>
      <c r="J225" s="127">
        <f>BK225</f>
        <v>0</v>
      </c>
      <c r="L225" s="116"/>
      <c r="M225" s="121"/>
      <c r="P225" s="122">
        <f>SUM(P226:P241)</f>
        <v>0</v>
      </c>
      <c r="R225" s="122">
        <f>SUM(R226:R241)</f>
        <v>0.15993350000000001</v>
      </c>
      <c r="T225" s="123">
        <f>SUM(T226:T241)</f>
        <v>0</v>
      </c>
      <c r="AR225" s="117" t="s">
        <v>85</v>
      </c>
      <c r="AT225" s="124" t="s">
        <v>74</v>
      </c>
      <c r="AU225" s="124" t="s">
        <v>83</v>
      </c>
      <c r="AY225" s="117" t="s">
        <v>137</v>
      </c>
      <c r="BK225" s="125">
        <f>SUM(BK226:BK241)</f>
        <v>0</v>
      </c>
    </row>
    <row r="226" spans="2:65" s="1" customFormat="1" ht="24.25" customHeight="1">
      <c r="B226" s="128"/>
      <c r="C226" s="129" t="s">
        <v>397</v>
      </c>
      <c r="D226" s="129" t="s">
        <v>140</v>
      </c>
      <c r="E226" s="130" t="s">
        <v>398</v>
      </c>
      <c r="F226" s="131" t="s">
        <v>399</v>
      </c>
      <c r="G226" s="132" t="s">
        <v>160</v>
      </c>
      <c r="H226" s="133">
        <v>8.2949999999999999</v>
      </c>
      <c r="I226" s="134"/>
      <c r="J226" s="135">
        <f>ROUND(I226*H226,2)</f>
        <v>0</v>
      </c>
      <c r="K226" s="131" t="s">
        <v>144</v>
      </c>
      <c r="L226" s="33"/>
      <c r="M226" s="136" t="s">
        <v>3</v>
      </c>
      <c r="N226" s="137" t="s">
        <v>46</v>
      </c>
      <c r="P226" s="138">
        <f>O226*H226</f>
        <v>0</v>
      </c>
      <c r="Q226" s="138">
        <v>2.9999999999999997E-4</v>
      </c>
      <c r="R226" s="138">
        <f>Q226*H226</f>
        <v>2.4884999999999998E-3</v>
      </c>
      <c r="S226" s="138">
        <v>0</v>
      </c>
      <c r="T226" s="139">
        <f>S226*H226</f>
        <v>0</v>
      </c>
      <c r="AR226" s="140" t="s">
        <v>198</v>
      </c>
      <c r="AT226" s="140" t="s">
        <v>140</v>
      </c>
      <c r="AU226" s="140" t="s">
        <v>85</v>
      </c>
      <c r="AY226" s="17" t="s">
        <v>137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7" t="s">
        <v>83</v>
      </c>
      <c r="BK226" s="141">
        <f>ROUND(I226*H226,2)</f>
        <v>0</v>
      </c>
      <c r="BL226" s="17" t="s">
        <v>198</v>
      </c>
      <c r="BM226" s="140" t="s">
        <v>400</v>
      </c>
    </row>
    <row r="227" spans="2:65" s="1" customFormat="1" ht="11">
      <c r="B227" s="33"/>
      <c r="D227" s="142" t="s">
        <v>147</v>
      </c>
      <c r="F227" s="143" t="s">
        <v>401</v>
      </c>
      <c r="I227" s="144"/>
      <c r="L227" s="33"/>
      <c r="M227" s="145"/>
      <c r="T227" s="54"/>
      <c r="AT227" s="17" t="s">
        <v>147</v>
      </c>
      <c r="AU227" s="17" t="s">
        <v>85</v>
      </c>
    </row>
    <row r="228" spans="2:65" s="13" customFormat="1" ht="12">
      <c r="B228" s="154"/>
      <c r="D228" s="147" t="s">
        <v>149</v>
      </c>
      <c r="E228" s="155" t="s">
        <v>3</v>
      </c>
      <c r="F228" s="156" t="s">
        <v>402</v>
      </c>
      <c r="H228" s="155" t="s">
        <v>3</v>
      </c>
      <c r="I228" s="157"/>
      <c r="L228" s="154"/>
      <c r="M228" s="158"/>
      <c r="T228" s="159"/>
      <c r="AT228" s="155" t="s">
        <v>149</v>
      </c>
      <c r="AU228" s="155" t="s">
        <v>85</v>
      </c>
      <c r="AV228" s="13" t="s">
        <v>83</v>
      </c>
      <c r="AW228" s="13" t="s">
        <v>36</v>
      </c>
      <c r="AX228" s="13" t="s">
        <v>75</v>
      </c>
      <c r="AY228" s="155" t="s">
        <v>137</v>
      </c>
    </row>
    <row r="229" spans="2:65" s="13" customFormat="1" ht="12">
      <c r="B229" s="154"/>
      <c r="D229" s="147" t="s">
        <v>149</v>
      </c>
      <c r="E229" s="155" t="s">
        <v>3</v>
      </c>
      <c r="F229" s="156" t="s">
        <v>374</v>
      </c>
      <c r="H229" s="155" t="s">
        <v>3</v>
      </c>
      <c r="I229" s="157"/>
      <c r="L229" s="154"/>
      <c r="M229" s="158"/>
      <c r="T229" s="159"/>
      <c r="AT229" s="155" t="s">
        <v>149</v>
      </c>
      <c r="AU229" s="155" t="s">
        <v>85</v>
      </c>
      <c r="AV229" s="13" t="s">
        <v>83</v>
      </c>
      <c r="AW229" s="13" t="s">
        <v>36</v>
      </c>
      <c r="AX229" s="13" t="s">
        <v>75</v>
      </c>
      <c r="AY229" s="155" t="s">
        <v>137</v>
      </c>
    </row>
    <row r="230" spans="2:65" s="12" customFormat="1" ht="12">
      <c r="B230" s="146"/>
      <c r="D230" s="147" t="s">
        <v>149</v>
      </c>
      <c r="E230" s="148" t="s">
        <v>3</v>
      </c>
      <c r="F230" s="149" t="s">
        <v>403</v>
      </c>
      <c r="H230" s="150">
        <v>8.2949999999999999</v>
      </c>
      <c r="I230" s="151"/>
      <c r="L230" s="146"/>
      <c r="M230" s="152"/>
      <c r="T230" s="153"/>
      <c r="AT230" s="148" t="s">
        <v>149</v>
      </c>
      <c r="AU230" s="148" t="s">
        <v>85</v>
      </c>
      <c r="AV230" s="12" t="s">
        <v>85</v>
      </c>
      <c r="AW230" s="12" t="s">
        <v>36</v>
      </c>
      <c r="AX230" s="12" t="s">
        <v>75</v>
      </c>
      <c r="AY230" s="148" t="s">
        <v>137</v>
      </c>
    </row>
    <row r="231" spans="2:65" s="14" customFormat="1" ht="12">
      <c r="B231" s="160"/>
      <c r="D231" s="147" t="s">
        <v>149</v>
      </c>
      <c r="E231" s="161" t="s">
        <v>3</v>
      </c>
      <c r="F231" s="162" t="s">
        <v>172</v>
      </c>
      <c r="H231" s="163">
        <v>8.2949999999999999</v>
      </c>
      <c r="I231" s="164"/>
      <c r="L231" s="160"/>
      <c r="M231" s="165"/>
      <c r="T231" s="166"/>
      <c r="AT231" s="161" t="s">
        <v>149</v>
      </c>
      <c r="AU231" s="161" t="s">
        <v>85</v>
      </c>
      <c r="AV231" s="14" t="s">
        <v>145</v>
      </c>
      <c r="AW231" s="14" t="s">
        <v>36</v>
      </c>
      <c r="AX231" s="14" t="s">
        <v>83</v>
      </c>
      <c r="AY231" s="161" t="s">
        <v>137</v>
      </c>
    </row>
    <row r="232" spans="2:65" s="1" customFormat="1" ht="37.75" customHeight="1">
      <c r="B232" s="128"/>
      <c r="C232" s="129" t="s">
        <v>404</v>
      </c>
      <c r="D232" s="129" t="s">
        <v>140</v>
      </c>
      <c r="E232" s="130" t="s">
        <v>405</v>
      </c>
      <c r="F232" s="131" t="s">
        <v>406</v>
      </c>
      <c r="G232" s="132" t="s">
        <v>160</v>
      </c>
      <c r="H232" s="133">
        <v>8.2949999999999999</v>
      </c>
      <c r="I232" s="134"/>
      <c r="J232" s="135">
        <f>ROUND(I232*H232,2)</f>
        <v>0</v>
      </c>
      <c r="K232" s="131" t="s">
        <v>144</v>
      </c>
      <c r="L232" s="33"/>
      <c r="M232" s="136" t="s">
        <v>3</v>
      </c>
      <c r="N232" s="137" t="s">
        <v>46</v>
      </c>
      <c r="P232" s="138">
        <f>O232*H232</f>
        <v>0</v>
      </c>
      <c r="Q232" s="138">
        <v>6.0000000000000001E-3</v>
      </c>
      <c r="R232" s="138">
        <f>Q232*H232</f>
        <v>4.9770000000000002E-2</v>
      </c>
      <c r="S232" s="138">
        <v>0</v>
      </c>
      <c r="T232" s="139">
        <f>S232*H232</f>
        <v>0</v>
      </c>
      <c r="AR232" s="140" t="s">
        <v>198</v>
      </c>
      <c r="AT232" s="140" t="s">
        <v>140</v>
      </c>
      <c r="AU232" s="140" t="s">
        <v>85</v>
      </c>
      <c r="AY232" s="17" t="s">
        <v>137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7" t="s">
        <v>83</v>
      </c>
      <c r="BK232" s="141">
        <f>ROUND(I232*H232,2)</f>
        <v>0</v>
      </c>
      <c r="BL232" s="17" t="s">
        <v>198</v>
      </c>
      <c r="BM232" s="140" t="s">
        <v>407</v>
      </c>
    </row>
    <row r="233" spans="2:65" s="1" customFormat="1" ht="11">
      <c r="B233" s="33"/>
      <c r="D233" s="142" t="s">
        <v>147</v>
      </c>
      <c r="F233" s="143" t="s">
        <v>408</v>
      </c>
      <c r="I233" s="144"/>
      <c r="L233" s="33"/>
      <c r="M233" s="145"/>
      <c r="T233" s="54"/>
      <c r="AT233" s="17" t="s">
        <v>147</v>
      </c>
      <c r="AU233" s="17" t="s">
        <v>85</v>
      </c>
    </row>
    <row r="234" spans="2:65" s="1" customFormat="1" ht="16.5" customHeight="1">
      <c r="B234" s="128"/>
      <c r="C234" s="167" t="s">
        <v>409</v>
      </c>
      <c r="D234" s="167" t="s">
        <v>203</v>
      </c>
      <c r="E234" s="168" t="s">
        <v>410</v>
      </c>
      <c r="F234" s="169" t="s">
        <v>411</v>
      </c>
      <c r="G234" s="170" t="s">
        <v>160</v>
      </c>
      <c r="H234" s="171">
        <v>9.125</v>
      </c>
      <c r="I234" s="172"/>
      <c r="J234" s="173">
        <f>ROUND(I234*H234,2)</f>
        <v>0</v>
      </c>
      <c r="K234" s="169" t="s">
        <v>144</v>
      </c>
      <c r="L234" s="174"/>
      <c r="M234" s="175" t="s">
        <v>3</v>
      </c>
      <c r="N234" s="176" t="s">
        <v>46</v>
      </c>
      <c r="P234" s="138">
        <f>O234*H234</f>
        <v>0</v>
      </c>
      <c r="Q234" s="138">
        <v>1.18E-2</v>
      </c>
      <c r="R234" s="138">
        <f>Q234*H234</f>
        <v>0.10767499999999999</v>
      </c>
      <c r="S234" s="138">
        <v>0</v>
      </c>
      <c r="T234" s="139">
        <f>S234*H234</f>
        <v>0</v>
      </c>
      <c r="AR234" s="140" t="s">
        <v>206</v>
      </c>
      <c r="AT234" s="140" t="s">
        <v>203</v>
      </c>
      <c r="AU234" s="140" t="s">
        <v>85</v>
      </c>
      <c r="AY234" s="17" t="s">
        <v>137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7" t="s">
        <v>83</v>
      </c>
      <c r="BK234" s="141">
        <f>ROUND(I234*H234,2)</f>
        <v>0</v>
      </c>
      <c r="BL234" s="17" t="s">
        <v>198</v>
      </c>
      <c r="BM234" s="140" t="s">
        <v>412</v>
      </c>
    </row>
    <row r="235" spans="2:65" s="12" customFormat="1" ht="12">
      <c r="B235" s="146"/>
      <c r="D235" s="147" t="s">
        <v>149</v>
      </c>
      <c r="F235" s="149" t="s">
        <v>413</v>
      </c>
      <c r="H235" s="150">
        <v>9.125</v>
      </c>
      <c r="I235" s="151"/>
      <c r="L235" s="146"/>
      <c r="M235" s="152"/>
      <c r="T235" s="153"/>
      <c r="AT235" s="148" t="s">
        <v>149</v>
      </c>
      <c r="AU235" s="148" t="s">
        <v>85</v>
      </c>
      <c r="AV235" s="12" t="s">
        <v>85</v>
      </c>
      <c r="AW235" s="12" t="s">
        <v>4</v>
      </c>
      <c r="AX235" s="12" t="s">
        <v>83</v>
      </c>
      <c r="AY235" s="148" t="s">
        <v>137</v>
      </c>
    </row>
    <row r="236" spans="2:65" s="1" customFormat="1" ht="33" customHeight="1">
      <c r="B236" s="128"/>
      <c r="C236" s="129" t="s">
        <v>414</v>
      </c>
      <c r="D236" s="129" t="s">
        <v>140</v>
      </c>
      <c r="E236" s="130" t="s">
        <v>415</v>
      </c>
      <c r="F236" s="131" t="s">
        <v>416</v>
      </c>
      <c r="G236" s="132" t="s">
        <v>160</v>
      </c>
      <c r="H236" s="133">
        <v>8.2949999999999999</v>
      </c>
      <c r="I236" s="134"/>
      <c r="J236" s="135">
        <f>ROUND(I236*H236,2)</f>
        <v>0</v>
      </c>
      <c r="K236" s="131" t="s">
        <v>144</v>
      </c>
      <c r="L236" s="33"/>
      <c r="M236" s="136" t="s">
        <v>3</v>
      </c>
      <c r="N236" s="137" t="s">
        <v>46</v>
      </c>
      <c r="P236" s="138">
        <f>O236*H236</f>
        <v>0</v>
      </c>
      <c r="Q236" s="138">
        <v>0</v>
      </c>
      <c r="R236" s="138">
        <f>Q236*H236</f>
        <v>0</v>
      </c>
      <c r="S236" s="138">
        <v>0</v>
      </c>
      <c r="T236" s="139">
        <f>S236*H236</f>
        <v>0</v>
      </c>
      <c r="AR236" s="140" t="s">
        <v>198</v>
      </c>
      <c r="AT236" s="140" t="s">
        <v>140</v>
      </c>
      <c r="AU236" s="140" t="s">
        <v>85</v>
      </c>
      <c r="AY236" s="17" t="s">
        <v>137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7" t="s">
        <v>83</v>
      </c>
      <c r="BK236" s="141">
        <f>ROUND(I236*H236,2)</f>
        <v>0</v>
      </c>
      <c r="BL236" s="17" t="s">
        <v>198</v>
      </c>
      <c r="BM236" s="140" t="s">
        <v>417</v>
      </c>
    </row>
    <row r="237" spans="2:65" s="1" customFormat="1" ht="11">
      <c r="B237" s="33"/>
      <c r="D237" s="142" t="s">
        <v>147</v>
      </c>
      <c r="F237" s="143" t="s">
        <v>418</v>
      </c>
      <c r="I237" s="144"/>
      <c r="L237" s="33"/>
      <c r="M237" s="145"/>
      <c r="T237" s="54"/>
      <c r="AT237" s="17" t="s">
        <v>147</v>
      </c>
      <c r="AU237" s="17" t="s">
        <v>85</v>
      </c>
    </row>
    <row r="238" spans="2:65" s="1" customFormat="1" ht="33" customHeight="1">
      <c r="B238" s="128"/>
      <c r="C238" s="129" t="s">
        <v>419</v>
      </c>
      <c r="D238" s="129" t="s">
        <v>140</v>
      </c>
      <c r="E238" s="130" t="s">
        <v>420</v>
      </c>
      <c r="F238" s="131" t="s">
        <v>421</v>
      </c>
      <c r="G238" s="132" t="s">
        <v>160</v>
      </c>
      <c r="H238" s="133">
        <v>8.2949999999999999</v>
      </c>
      <c r="I238" s="134"/>
      <c r="J238" s="135">
        <f>ROUND(I238*H238,2)</f>
        <v>0</v>
      </c>
      <c r="K238" s="131" t="s">
        <v>144</v>
      </c>
      <c r="L238" s="33"/>
      <c r="M238" s="136" t="s">
        <v>3</v>
      </c>
      <c r="N238" s="137" t="s">
        <v>46</v>
      </c>
      <c r="P238" s="138">
        <f>O238*H238</f>
        <v>0</v>
      </c>
      <c r="Q238" s="138">
        <v>0</v>
      </c>
      <c r="R238" s="138">
        <f>Q238*H238</f>
        <v>0</v>
      </c>
      <c r="S238" s="138">
        <v>0</v>
      </c>
      <c r="T238" s="139">
        <f>S238*H238</f>
        <v>0</v>
      </c>
      <c r="AR238" s="140" t="s">
        <v>198</v>
      </c>
      <c r="AT238" s="140" t="s">
        <v>140</v>
      </c>
      <c r="AU238" s="140" t="s">
        <v>85</v>
      </c>
      <c r="AY238" s="17" t="s">
        <v>137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7" t="s">
        <v>83</v>
      </c>
      <c r="BK238" s="141">
        <f>ROUND(I238*H238,2)</f>
        <v>0</v>
      </c>
      <c r="BL238" s="17" t="s">
        <v>198</v>
      </c>
      <c r="BM238" s="140" t="s">
        <v>422</v>
      </c>
    </row>
    <row r="239" spans="2:65" s="1" customFormat="1" ht="11">
      <c r="B239" s="33"/>
      <c r="D239" s="142" t="s">
        <v>147</v>
      </c>
      <c r="F239" s="143" t="s">
        <v>423</v>
      </c>
      <c r="I239" s="144"/>
      <c r="L239" s="33"/>
      <c r="M239" s="145"/>
      <c r="T239" s="54"/>
      <c r="AT239" s="17" t="s">
        <v>147</v>
      </c>
      <c r="AU239" s="17" t="s">
        <v>85</v>
      </c>
    </row>
    <row r="240" spans="2:65" s="1" customFormat="1" ht="49" customHeight="1">
      <c r="B240" s="128"/>
      <c r="C240" s="129" t="s">
        <v>424</v>
      </c>
      <c r="D240" s="129" t="s">
        <v>140</v>
      </c>
      <c r="E240" s="130" t="s">
        <v>425</v>
      </c>
      <c r="F240" s="131" t="s">
        <v>426</v>
      </c>
      <c r="G240" s="132" t="s">
        <v>153</v>
      </c>
      <c r="H240" s="133">
        <v>0.16</v>
      </c>
      <c r="I240" s="134"/>
      <c r="J240" s="135">
        <f>ROUND(I240*H240,2)</f>
        <v>0</v>
      </c>
      <c r="K240" s="131" t="s">
        <v>144</v>
      </c>
      <c r="L240" s="33"/>
      <c r="M240" s="136" t="s">
        <v>3</v>
      </c>
      <c r="N240" s="137" t="s">
        <v>46</v>
      </c>
      <c r="P240" s="138">
        <f>O240*H240</f>
        <v>0</v>
      </c>
      <c r="Q240" s="138">
        <v>0</v>
      </c>
      <c r="R240" s="138">
        <f>Q240*H240</f>
        <v>0</v>
      </c>
      <c r="S240" s="138">
        <v>0</v>
      </c>
      <c r="T240" s="139">
        <f>S240*H240</f>
        <v>0</v>
      </c>
      <c r="AR240" s="140" t="s">
        <v>198</v>
      </c>
      <c r="AT240" s="140" t="s">
        <v>140</v>
      </c>
      <c r="AU240" s="140" t="s">
        <v>85</v>
      </c>
      <c r="AY240" s="17" t="s">
        <v>137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7" t="s">
        <v>83</v>
      </c>
      <c r="BK240" s="141">
        <f>ROUND(I240*H240,2)</f>
        <v>0</v>
      </c>
      <c r="BL240" s="17" t="s">
        <v>198</v>
      </c>
      <c r="BM240" s="140" t="s">
        <v>427</v>
      </c>
    </row>
    <row r="241" spans="2:65" s="1" customFormat="1" ht="11">
      <c r="B241" s="33"/>
      <c r="D241" s="142" t="s">
        <v>147</v>
      </c>
      <c r="F241" s="143" t="s">
        <v>428</v>
      </c>
      <c r="I241" s="144"/>
      <c r="L241" s="33"/>
      <c r="M241" s="145"/>
      <c r="T241" s="54"/>
      <c r="AT241" s="17" t="s">
        <v>147</v>
      </c>
      <c r="AU241" s="17" t="s">
        <v>85</v>
      </c>
    </row>
    <row r="242" spans="2:65" s="11" customFormat="1" ht="22.75" customHeight="1">
      <c r="B242" s="116"/>
      <c r="D242" s="117" t="s">
        <v>74</v>
      </c>
      <c r="E242" s="126" t="s">
        <v>429</v>
      </c>
      <c r="F242" s="126" t="s">
        <v>430</v>
      </c>
      <c r="I242" s="119"/>
      <c r="J242" s="127">
        <f>BK242</f>
        <v>0</v>
      </c>
      <c r="L242" s="116"/>
      <c r="M242" s="121"/>
      <c r="P242" s="122">
        <f>SUM(P243:P247)</f>
        <v>0</v>
      </c>
      <c r="R242" s="122">
        <f>SUM(R243:R247)</f>
        <v>8.7775999999999983E-3</v>
      </c>
      <c r="T242" s="123">
        <f>SUM(T243:T247)</f>
        <v>0</v>
      </c>
      <c r="AR242" s="117" t="s">
        <v>85</v>
      </c>
      <c r="AT242" s="124" t="s">
        <v>74</v>
      </c>
      <c r="AU242" s="124" t="s">
        <v>83</v>
      </c>
      <c r="AY242" s="117" t="s">
        <v>137</v>
      </c>
      <c r="BK242" s="125">
        <f>SUM(BK243:BK247)</f>
        <v>0</v>
      </c>
    </row>
    <row r="243" spans="2:65" s="1" customFormat="1" ht="44.25" customHeight="1">
      <c r="B243" s="128"/>
      <c r="C243" s="129" t="s">
        <v>431</v>
      </c>
      <c r="D243" s="129" t="s">
        <v>140</v>
      </c>
      <c r="E243" s="130" t="s">
        <v>432</v>
      </c>
      <c r="F243" s="131" t="s">
        <v>433</v>
      </c>
      <c r="G243" s="132" t="s">
        <v>160</v>
      </c>
      <c r="H243" s="133">
        <v>33.76</v>
      </c>
      <c r="I243" s="134"/>
      <c r="J243" s="135">
        <f>ROUND(I243*H243,2)</f>
        <v>0</v>
      </c>
      <c r="K243" s="131" t="s">
        <v>144</v>
      </c>
      <c r="L243" s="33"/>
      <c r="M243" s="136" t="s">
        <v>3</v>
      </c>
      <c r="N243" s="137" t="s">
        <v>46</v>
      </c>
      <c r="P243" s="138">
        <f>O243*H243</f>
        <v>0</v>
      </c>
      <c r="Q243" s="138">
        <v>2.5999999999999998E-4</v>
      </c>
      <c r="R243" s="138">
        <f>Q243*H243</f>
        <v>8.7775999999999983E-3</v>
      </c>
      <c r="S243" s="138">
        <v>0</v>
      </c>
      <c r="T243" s="139">
        <f>S243*H243</f>
        <v>0</v>
      </c>
      <c r="AR243" s="140" t="s">
        <v>198</v>
      </c>
      <c r="AT243" s="140" t="s">
        <v>140</v>
      </c>
      <c r="AU243" s="140" t="s">
        <v>85</v>
      </c>
      <c r="AY243" s="17" t="s">
        <v>137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7" t="s">
        <v>83</v>
      </c>
      <c r="BK243" s="141">
        <f>ROUND(I243*H243,2)</f>
        <v>0</v>
      </c>
      <c r="BL243" s="17" t="s">
        <v>198</v>
      </c>
      <c r="BM243" s="140" t="s">
        <v>434</v>
      </c>
    </row>
    <row r="244" spans="2:65" s="1" customFormat="1" ht="11">
      <c r="B244" s="33"/>
      <c r="D244" s="142" t="s">
        <v>147</v>
      </c>
      <c r="F244" s="143" t="s">
        <v>435</v>
      </c>
      <c r="I244" s="144"/>
      <c r="L244" s="33"/>
      <c r="M244" s="145"/>
      <c r="T244" s="54"/>
      <c r="AT244" s="17" t="s">
        <v>147</v>
      </c>
      <c r="AU244" s="17" t="s">
        <v>85</v>
      </c>
    </row>
    <row r="245" spans="2:65" s="13" customFormat="1" ht="12">
      <c r="B245" s="154"/>
      <c r="D245" s="147" t="s">
        <v>149</v>
      </c>
      <c r="E245" s="155" t="s">
        <v>3</v>
      </c>
      <c r="F245" s="156" t="s">
        <v>436</v>
      </c>
      <c r="H245" s="155" t="s">
        <v>3</v>
      </c>
      <c r="I245" s="157"/>
      <c r="L245" s="154"/>
      <c r="M245" s="158"/>
      <c r="T245" s="159"/>
      <c r="AT245" s="155" t="s">
        <v>149</v>
      </c>
      <c r="AU245" s="155" t="s">
        <v>85</v>
      </c>
      <c r="AV245" s="13" t="s">
        <v>83</v>
      </c>
      <c r="AW245" s="13" t="s">
        <v>36</v>
      </c>
      <c r="AX245" s="13" t="s">
        <v>75</v>
      </c>
      <c r="AY245" s="155" t="s">
        <v>137</v>
      </c>
    </row>
    <row r="246" spans="2:65" s="12" customFormat="1" ht="12">
      <c r="B246" s="146"/>
      <c r="D246" s="147" t="s">
        <v>149</v>
      </c>
      <c r="E246" s="148" t="s">
        <v>3</v>
      </c>
      <c r="F246" s="149" t="s">
        <v>437</v>
      </c>
      <c r="H246" s="150">
        <v>33.76</v>
      </c>
      <c r="I246" s="151"/>
      <c r="L246" s="146"/>
      <c r="M246" s="152"/>
      <c r="T246" s="153"/>
      <c r="AT246" s="148" t="s">
        <v>149</v>
      </c>
      <c r="AU246" s="148" t="s">
        <v>85</v>
      </c>
      <c r="AV246" s="12" t="s">
        <v>85</v>
      </c>
      <c r="AW246" s="12" t="s">
        <v>36</v>
      </c>
      <c r="AX246" s="12" t="s">
        <v>75</v>
      </c>
      <c r="AY246" s="148" t="s">
        <v>137</v>
      </c>
    </row>
    <row r="247" spans="2:65" s="14" customFormat="1" ht="12">
      <c r="B247" s="160"/>
      <c r="D247" s="147" t="s">
        <v>149</v>
      </c>
      <c r="E247" s="161" t="s">
        <v>3</v>
      </c>
      <c r="F247" s="162" t="s">
        <v>172</v>
      </c>
      <c r="H247" s="163">
        <v>33.76</v>
      </c>
      <c r="I247" s="164"/>
      <c r="L247" s="160"/>
      <c r="M247" s="165"/>
      <c r="T247" s="166"/>
      <c r="AT247" s="161" t="s">
        <v>149</v>
      </c>
      <c r="AU247" s="161" t="s">
        <v>85</v>
      </c>
      <c r="AV247" s="14" t="s">
        <v>145</v>
      </c>
      <c r="AW247" s="14" t="s">
        <v>36</v>
      </c>
      <c r="AX247" s="14" t="s">
        <v>83</v>
      </c>
      <c r="AY247" s="161" t="s">
        <v>137</v>
      </c>
    </row>
    <row r="248" spans="2:65" s="11" customFormat="1" ht="22.75" customHeight="1">
      <c r="B248" s="116"/>
      <c r="D248" s="117" t="s">
        <v>74</v>
      </c>
      <c r="E248" s="126" t="s">
        <v>438</v>
      </c>
      <c r="F248" s="126" t="s">
        <v>439</v>
      </c>
      <c r="I248" s="119"/>
      <c r="J248" s="127">
        <f>BK248</f>
        <v>0</v>
      </c>
      <c r="L248" s="116"/>
      <c r="M248" s="121"/>
      <c r="P248" s="122">
        <f>SUM(P249:P263)</f>
        <v>0</v>
      </c>
      <c r="R248" s="122">
        <f>SUM(R249:R263)</f>
        <v>0.42156000000000005</v>
      </c>
      <c r="T248" s="123">
        <f>SUM(T249:T263)</f>
        <v>0</v>
      </c>
      <c r="AR248" s="117" t="s">
        <v>85</v>
      </c>
      <c r="AT248" s="124" t="s">
        <v>74</v>
      </c>
      <c r="AU248" s="124" t="s">
        <v>83</v>
      </c>
      <c r="AY248" s="117" t="s">
        <v>137</v>
      </c>
      <c r="BK248" s="125">
        <f>SUM(BK249:BK263)</f>
        <v>0</v>
      </c>
    </row>
    <row r="249" spans="2:65" s="1" customFormat="1" ht="49" customHeight="1">
      <c r="B249" s="128"/>
      <c r="C249" s="129" t="s">
        <v>440</v>
      </c>
      <c r="D249" s="129" t="s">
        <v>140</v>
      </c>
      <c r="E249" s="130" t="s">
        <v>441</v>
      </c>
      <c r="F249" s="131" t="s">
        <v>442</v>
      </c>
      <c r="G249" s="132" t="s">
        <v>276</v>
      </c>
      <c r="H249" s="133">
        <v>12.48</v>
      </c>
      <c r="I249" s="134"/>
      <c r="J249" s="135">
        <f>ROUND(I249*H249,2)</f>
        <v>0</v>
      </c>
      <c r="K249" s="131" t="s">
        <v>144</v>
      </c>
      <c r="L249" s="33"/>
      <c r="M249" s="136" t="s">
        <v>3</v>
      </c>
      <c r="N249" s="137" t="s">
        <v>46</v>
      </c>
      <c r="P249" s="138">
        <f>O249*H249</f>
        <v>0</v>
      </c>
      <c r="Q249" s="138">
        <v>0</v>
      </c>
      <c r="R249" s="138">
        <f>Q249*H249</f>
        <v>0</v>
      </c>
      <c r="S249" s="138">
        <v>0</v>
      </c>
      <c r="T249" s="139">
        <f>S249*H249</f>
        <v>0</v>
      </c>
      <c r="AR249" s="140" t="s">
        <v>198</v>
      </c>
      <c r="AT249" s="140" t="s">
        <v>140</v>
      </c>
      <c r="AU249" s="140" t="s">
        <v>85</v>
      </c>
      <c r="AY249" s="17" t="s">
        <v>137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7" t="s">
        <v>83</v>
      </c>
      <c r="BK249" s="141">
        <f>ROUND(I249*H249,2)</f>
        <v>0</v>
      </c>
      <c r="BL249" s="17" t="s">
        <v>198</v>
      </c>
      <c r="BM249" s="140" t="s">
        <v>443</v>
      </c>
    </row>
    <row r="250" spans="2:65" s="1" customFormat="1" ht="11">
      <c r="B250" s="33"/>
      <c r="D250" s="142" t="s">
        <v>147</v>
      </c>
      <c r="F250" s="143" t="s">
        <v>444</v>
      </c>
      <c r="I250" s="144"/>
      <c r="L250" s="33"/>
      <c r="M250" s="145"/>
      <c r="T250" s="54"/>
      <c r="AT250" s="17" t="s">
        <v>147</v>
      </c>
      <c r="AU250" s="17" t="s">
        <v>85</v>
      </c>
    </row>
    <row r="251" spans="2:65" s="12" customFormat="1" ht="12">
      <c r="B251" s="146"/>
      <c r="D251" s="147" t="s">
        <v>149</v>
      </c>
      <c r="E251" s="148" t="s">
        <v>3</v>
      </c>
      <c r="F251" s="149" t="s">
        <v>445</v>
      </c>
      <c r="H251" s="150">
        <v>12.48</v>
      </c>
      <c r="I251" s="151"/>
      <c r="L251" s="146"/>
      <c r="M251" s="152"/>
      <c r="T251" s="153"/>
      <c r="AT251" s="148" t="s">
        <v>149</v>
      </c>
      <c r="AU251" s="148" t="s">
        <v>85</v>
      </c>
      <c r="AV251" s="12" t="s">
        <v>85</v>
      </c>
      <c r="AW251" s="12" t="s">
        <v>36</v>
      </c>
      <c r="AX251" s="12" t="s">
        <v>83</v>
      </c>
      <c r="AY251" s="148" t="s">
        <v>137</v>
      </c>
    </row>
    <row r="252" spans="2:65" s="1" customFormat="1" ht="24.25" customHeight="1">
      <c r="B252" s="128"/>
      <c r="C252" s="167" t="s">
        <v>446</v>
      </c>
      <c r="D252" s="167" t="s">
        <v>203</v>
      </c>
      <c r="E252" s="168" t="s">
        <v>447</v>
      </c>
      <c r="F252" s="169" t="s">
        <v>448</v>
      </c>
      <c r="G252" s="170" t="s">
        <v>276</v>
      </c>
      <c r="H252" s="171">
        <v>26</v>
      </c>
      <c r="I252" s="172"/>
      <c r="J252" s="173">
        <f>ROUND(I252*H252,2)</f>
        <v>0</v>
      </c>
      <c r="K252" s="169" t="s">
        <v>449</v>
      </c>
      <c r="L252" s="174"/>
      <c r="M252" s="175" t="s">
        <v>3</v>
      </c>
      <c r="N252" s="176" t="s">
        <v>46</v>
      </c>
      <c r="P252" s="138">
        <f>O252*H252</f>
        <v>0</v>
      </c>
      <c r="Q252" s="138">
        <v>1.2E-2</v>
      </c>
      <c r="R252" s="138">
        <f>Q252*H252</f>
        <v>0.312</v>
      </c>
      <c r="S252" s="138">
        <v>0</v>
      </c>
      <c r="T252" s="139">
        <f>S252*H252</f>
        <v>0</v>
      </c>
      <c r="AR252" s="140" t="s">
        <v>206</v>
      </c>
      <c r="AT252" s="140" t="s">
        <v>203</v>
      </c>
      <c r="AU252" s="140" t="s">
        <v>85</v>
      </c>
      <c r="AY252" s="17" t="s">
        <v>137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7" t="s">
        <v>83</v>
      </c>
      <c r="BK252" s="141">
        <f>ROUND(I252*H252,2)</f>
        <v>0</v>
      </c>
      <c r="BL252" s="17" t="s">
        <v>198</v>
      </c>
      <c r="BM252" s="140" t="s">
        <v>450</v>
      </c>
    </row>
    <row r="253" spans="2:65" s="12" customFormat="1" ht="12">
      <c r="B253" s="146"/>
      <c r="D253" s="147" t="s">
        <v>149</v>
      </c>
      <c r="F253" s="149" t="s">
        <v>451</v>
      </c>
      <c r="H253" s="150">
        <v>26</v>
      </c>
      <c r="I253" s="151"/>
      <c r="L253" s="146"/>
      <c r="M253" s="152"/>
      <c r="T253" s="153"/>
      <c r="AT253" s="148" t="s">
        <v>149</v>
      </c>
      <c r="AU253" s="148" t="s">
        <v>85</v>
      </c>
      <c r="AV253" s="12" t="s">
        <v>85</v>
      </c>
      <c r="AW253" s="12" t="s">
        <v>4</v>
      </c>
      <c r="AX253" s="12" t="s">
        <v>83</v>
      </c>
      <c r="AY253" s="148" t="s">
        <v>137</v>
      </c>
    </row>
    <row r="254" spans="2:65" s="1" customFormat="1" ht="44.25" customHeight="1">
      <c r="B254" s="128"/>
      <c r="C254" s="129" t="s">
        <v>452</v>
      </c>
      <c r="D254" s="129" t="s">
        <v>140</v>
      </c>
      <c r="E254" s="130" t="s">
        <v>453</v>
      </c>
      <c r="F254" s="131" t="s">
        <v>454</v>
      </c>
      <c r="G254" s="132" t="s">
        <v>276</v>
      </c>
      <c r="H254" s="133">
        <v>12</v>
      </c>
      <c r="I254" s="134"/>
      <c r="J254" s="135">
        <f>ROUND(I254*H254,2)</f>
        <v>0</v>
      </c>
      <c r="K254" s="131" t="s">
        <v>144</v>
      </c>
      <c r="L254" s="33"/>
      <c r="M254" s="136" t="s">
        <v>3</v>
      </c>
      <c r="N254" s="137" t="s">
        <v>46</v>
      </c>
      <c r="P254" s="138">
        <f>O254*H254</f>
        <v>0</v>
      </c>
      <c r="Q254" s="138">
        <v>0</v>
      </c>
      <c r="R254" s="138">
        <f>Q254*H254</f>
        <v>0</v>
      </c>
      <c r="S254" s="138">
        <v>0</v>
      </c>
      <c r="T254" s="139">
        <f>S254*H254</f>
        <v>0</v>
      </c>
      <c r="AR254" s="140" t="s">
        <v>198</v>
      </c>
      <c r="AT254" s="140" t="s">
        <v>140</v>
      </c>
      <c r="AU254" s="140" t="s">
        <v>85</v>
      </c>
      <c r="AY254" s="17" t="s">
        <v>137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7" t="s">
        <v>83</v>
      </c>
      <c r="BK254" s="141">
        <f>ROUND(I254*H254,2)</f>
        <v>0</v>
      </c>
      <c r="BL254" s="17" t="s">
        <v>198</v>
      </c>
      <c r="BM254" s="140" t="s">
        <v>455</v>
      </c>
    </row>
    <row r="255" spans="2:65" s="1" customFormat="1" ht="11">
      <c r="B255" s="33"/>
      <c r="D255" s="142" t="s">
        <v>147</v>
      </c>
      <c r="F255" s="143" t="s">
        <v>456</v>
      </c>
      <c r="I255" s="144"/>
      <c r="L255" s="33"/>
      <c r="M255" s="145"/>
      <c r="T255" s="54"/>
      <c r="AT255" s="17" t="s">
        <v>147</v>
      </c>
      <c r="AU255" s="17" t="s">
        <v>85</v>
      </c>
    </row>
    <row r="256" spans="2:65" s="1" customFormat="1" ht="24.25" customHeight="1">
      <c r="B256" s="128"/>
      <c r="C256" s="167" t="s">
        <v>457</v>
      </c>
      <c r="D256" s="167" t="s">
        <v>203</v>
      </c>
      <c r="E256" s="168" t="s">
        <v>458</v>
      </c>
      <c r="F256" s="169" t="s">
        <v>459</v>
      </c>
      <c r="G256" s="170" t="s">
        <v>160</v>
      </c>
      <c r="H256" s="171">
        <v>29.88</v>
      </c>
      <c r="I256" s="172"/>
      <c r="J256" s="173">
        <f>ROUND(I256*H256,2)</f>
        <v>0</v>
      </c>
      <c r="K256" s="169" t="s">
        <v>144</v>
      </c>
      <c r="L256" s="174"/>
      <c r="M256" s="175" t="s">
        <v>3</v>
      </c>
      <c r="N256" s="176" t="s">
        <v>46</v>
      </c>
      <c r="P256" s="138">
        <f>O256*H256</f>
        <v>0</v>
      </c>
      <c r="Q256" s="138">
        <v>1E-3</v>
      </c>
      <c r="R256" s="138">
        <f>Q256*H256</f>
        <v>2.988E-2</v>
      </c>
      <c r="S256" s="138">
        <v>0</v>
      </c>
      <c r="T256" s="139">
        <f>S256*H256</f>
        <v>0</v>
      </c>
      <c r="AR256" s="140" t="s">
        <v>206</v>
      </c>
      <c r="AT256" s="140" t="s">
        <v>203</v>
      </c>
      <c r="AU256" s="140" t="s">
        <v>85</v>
      </c>
      <c r="AY256" s="17" t="s">
        <v>137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7" t="s">
        <v>83</v>
      </c>
      <c r="BK256" s="141">
        <f>ROUND(I256*H256,2)</f>
        <v>0</v>
      </c>
      <c r="BL256" s="17" t="s">
        <v>198</v>
      </c>
      <c r="BM256" s="140" t="s">
        <v>460</v>
      </c>
    </row>
    <row r="257" spans="2:65" s="12" customFormat="1" ht="12">
      <c r="B257" s="146"/>
      <c r="D257" s="147" t="s">
        <v>149</v>
      </c>
      <c r="E257" s="148" t="s">
        <v>3</v>
      </c>
      <c r="F257" s="149" t="s">
        <v>461</v>
      </c>
      <c r="H257" s="150">
        <v>29.88</v>
      </c>
      <c r="I257" s="151"/>
      <c r="L257" s="146"/>
      <c r="M257" s="152"/>
      <c r="T257" s="153"/>
      <c r="AT257" s="148" t="s">
        <v>149</v>
      </c>
      <c r="AU257" s="148" t="s">
        <v>85</v>
      </c>
      <c r="AV257" s="12" t="s">
        <v>85</v>
      </c>
      <c r="AW257" s="12" t="s">
        <v>36</v>
      </c>
      <c r="AX257" s="12" t="s">
        <v>83</v>
      </c>
      <c r="AY257" s="148" t="s">
        <v>137</v>
      </c>
    </row>
    <row r="258" spans="2:65" s="1" customFormat="1" ht="44.25" customHeight="1">
      <c r="B258" s="128"/>
      <c r="C258" s="129" t="s">
        <v>462</v>
      </c>
      <c r="D258" s="129" t="s">
        <v>140</v>
      </c>
      <c r="E258" s="130" t="s">
        <v>463</v>
      </c>
      <c r="F258" s="131" t="s">
        <v>464</v>
      </c>
      <c r="G258" s="132" t="s">
        <v>276</v>
      </c>
      <c r="H258" s="133">
        <v>8</v>
      </c>
      <c r="I258" s="134"/>
      <c r="J258" s="135">
        <f>ROUND(I258*H258,2)</f>
        <v>0</v>
      </c>
      <c r="K258" s="131" t="s">
        <v>144</v>
      </c>
      <c r="L258" s="33"/>
      <c r="M258" s="136" t="s">
        <v>3</v>
      </c>
      <c r="N258" s="137" t="s">
        <v>46</v>
      </c>
      <c r="P258" s="138">
        <f>O258*H258</f>
        <v>0</v>
      </c>
      <c r="Q258" s="138">
        <v>0</v>
      </c>
      <c r="R258" s="138">
        <f>Q258*H258</f>
        <v>0</v>
      </c>
      <c r="S258" s="138">
        <v>0</v>
      </c>
      <c r="T258" s="139">
        <f>S258*H258</f>
        <v>0</v>
      </c>
      <c r="AR258" s="140" t="s">
        <v>198</v>
      </c>
      <c r="AT258" s="140" t="s">
        <v>140</v>
      </c>
      <c r="AU258" s="140" t="s">
        <v>85</v>
      </c>
      <c r="AY258" s="17" t="s">
        <v>137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7" t="s">
        <v>83</v>
      </c>
      <c r="BK258" s="141">
        <f>ROUND(I258*H258,2)</f>
        <v>0</v>
      </c>
      <c r="BL258" s="17" t="s">
        <v>198</v>
      </c>
      <c r="BM258" s="140" t="s">
        <v>465</v>
      </c>
    </row>
    <row r="259" spans="2:65" s="1" customFormat="1" ht="11">
      <c r="B259" s="33"/>
      <c r="D259" s="142" t="s">
        <v>147</v>
      </c>
      <c r="F259" s="143" t="s">
        <v>466</v>
      </c>
      <c r="I259" s="144"/>
      <c r="L259" s="33"/>
      <c r="M259" s="145"/>
      <c r="T259" s="54"/>
      <c r="AT259" s="17" t="s">
        <v>147</v>
      </c>
      <c r="AU259" s="17" t="s">
        <v>85</v>
      </c>
    </row>
    <row r="260" spans="2:65" s="1" customFormat="1" ht="24.25" customHeight="1">
      <c r="B260" s="128"/>
      <c r="C260" s="167" t="s">
        <v>467</v>
      </c>
      <c r="D260" s="167" t="s">
        <v>203</v>
      </c>
      <c r="E260" s="168" t="s">
        <v>468</v>
      </c>
      <c r="F260" s="169" t="s">
        <v>469</v>
      </c>
      <c r="G260" s="170" t="s">
        <v>160</v>
      </c>
      <c r="H260" s="171">
        <v>79.680000000000007</v>
      </c>
      <c r="I260" s="172"/>
      <c r="J260" s="173">
        <f>ROUND(I260*H260,2)</f>
        <v>0</v>
      </c>
      <c r="K260" s="169" t="s">
        <v>144</v>
      </c>
      <c r="L260" s="174"/>
      <c r="M260" s="175" t="s">
        <v>3</v>
      </c>
      <c r="N260" s="176" t="s">
        <v>46</v>
      </c>
      <c r="P260" s="138">
        <f>O260*H260</f>
        <v>0</v>
      </c>
      <c r="Q260" s="138">
        <v>1E-3</v>
      </c>
      <c r="R260" s="138">
        <f>Q260*H260</f>
        <v>7.9680000000000015E-2</v>
      </c>
      <c r="S260" s="138">
        <v>0</v>
      </c>
      <c r="T260" s="139">
        <f>S260*H260</f>
        <v>0</v>
      </c>
      <c r="AR260" s="140" t="s">
        <v>206</v>
      </c>
      <c r="AT260" s="140" t="s">
        <v>203</v>
      </c>
      <c r="AU260" s="140" t="s">
        <v>85</v>
      </c>
      <c r="AY260" s="17" t="s">
        <v>137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7" t="s">
        <v>83</v>
      </c>
      <c r="BK260" s="141">
        <f>ROUND(I260*H260,2)</f>
        <v>0</v>
      </c>
      <c r="BL260" s="17" t="s">
        <v>198</v>
      </c>
      <c r="BM260" s="140" t="s">
        <v>470</v>
      </c>
    </row>
    <row r="261" spans="2:65" s="12" customFormat="1" ht="12">
      <c r="B261" s="146"/>
      <c r="D261" s="147" t="s">
        <v>149</v>
      </c>
      <c r="E261" s="148" t="s">
        <v>3</v>
      </c>
      <c r="F261" s="149" t="s">
        <v>471</v>
      </c>
      <c r="H261" s="150">
        <v>79.680000000000007</v>
      </c>
      <c r="I261" s="151"/>
      <c r="L261" s="146"/>
      <c r="M261" s="152"/>
      <c r="T261" s="153"/>
      <c r="AT261" s="148" t="s">
        <v>149</v>
      </c>
      <c r="AU261" s="148" t="s">
        <v>85</v>
      </c>
      <c r="AV261" s="12" t="s">
        <v>85</v>
      </c>
      <c r="AW261" s="12" t="s">
        <v>36</v>
      </c>
      <c r="AX261" s="12" t="s">
        <v>83</v>
      </c>
      <c r="AY261" s="148" t="s">
        <v>137</v>
      </c>
    </row>
    <row r="262" spans="2:65" s="1" customFormat="1" ht="49" customHeight="1">
      <c r="B262" s="128"/>
      <c r="C262" s="129" t="s">
        <v>472</v>
      </c>
      <c r="D262" s="129" t="s">
        <v>140</v>
      </c>
      <c r="E262" s="130" t="s">
        <v>473</v>
      </c>
      <c r="F262" s="131" t="s">
        <v>474</v>
      </c>
      <c r="G262" s="132" t="s">
        <v>153</v>
      </c>
      <c r="H262" s="133">
        <v>0.42199999999999999</v>
      </c>
      <c r="I262" s="134"/>
      <c r="J262" s="135">
        <f>ROUND(I262*H262,2)</f>
        <v>0</v>
      </c>
      <c r="K262" s="131" t="s">
        <v>144</v>
      </c>
      <c r="L262" s="33"/>
      <c r="M262" s="136" t="s">
        <v>3</v>
      </c>
      <c r="N262" s="137" t="s">
        <v>46</v>
      </c>
      <c r="P262" s="138">
        <f>O262*H262</f>
        <v>0</v>
      </c>
      <c r="Q262" s="138">
        <v>0</v>
      </c>
      <c r="R262" s="138">
        <f>Q262*H262</f>
        <v>0</v>
      </c>
      <c r="S262" s="138">
        <v>0</v>
      </c>
      <c r="T262" s="139">
        <f>S262*H262</f>
        <v>0</v>
      </c>
      <c r="AR262" s="140" t="s">
        <v>198</v>
      </c>
      <c r="AT262" s="140" t="s">
        <v>140</v>
      </c>
      <c r="AU262" s="140" t="s">
        <v>85</v>
      </c>
      <c r="AY262" s="17" t="s">
        <v>137</v>
      </c>
      <c r="BE262" s="141">
        <f>IF(N262="základní",J262,0)</f>
        <v>0</v>
      </c>
      <c r="BF262" s="141">
        <f>IF(N262="snížená",J262,0)</f>
        <v>0</v>
      </c>
      <c r="BG262" s="141">
        <f>IF(N262="zákl. přenesená",J262,0)</f>
        <v>0</v>
      </c>
      <c r="BH262" s="141">
        <f>IF(N262="sníž. přenesená",J262,0)</f>
        <v>0</v>
      </c>
      <c r="BI262" s="141">
        <f>IF(N262="nulová",J262,0)</f>
        <v>0</v>
      </c>
      <c r="BJ262" s="17" t="s">
        <v>83</v>
      </c>
      <c r="BK262" s="141">
        <f>ROUND(I262*H262,2)</f>
        <v>0</v>
      </c>
      <c r="BL262" s="17" t="s">
        <v>198</v>
      </c>
      <c r="BM262" s="140" t="s">
        <v>475</v>
      </c>
    </row>
    <row r="263" spans="2:65" s="1" customFormat="1" ht="11">
      <c r="B263" s="33"/>
      <c r="D263" s="142" t="s">
        <v>147</v>
      </c>
      <c r="F263" s="143" t="s">
        <v>476</v>
      </c>
      <c r="I263" s="144"/>
      <c r="L263" s="33"/>
      <c r="M263" s="177"/>
      <c r="N263" s="178"/>
      <c r="O263" s="178"/>
      <c r="P263" s="178"/>
      <c r="Q263" s="178"/>
      <c r="R263" s="178"/>
      <c r="S263" s="178"/>
      <c r="T263" s="179"/>
      <c r="AT263" s="17" t="s">
        <v>147</v>
      </c>
      <c r="AU263" s="17" t="s">
        <v>85</v>
      </c>
    </row>
    <row r="264" spans="2:65" s="1" customFormat="1" ht="7" customHeight="1">
      <c r="B264" s="42"/>
      <c r="C264" s="43"/>
      <c r="D264" s="43"/>
      <c r="E264" s="43"/>
      <c r="F264" s="43"/>
      <c r="G264" s="43"/>
      <c r="H264" s="43"/>
      <c r="I264" s="43"/>
      <c r="J264" s="43"/>
      <c r="K264" s="43"/>
      <c r="L264" s="33"/>
    </row>
  </sheetData>
  <autoFilter ref="C92:K263" xr:uid="{00000000-0009-0000-0000-000001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100-000000000000}"/>
    <hyperlink ref="F100" r:id="rId2" xr:uid="{00000000-0004-0000-0100-000001000000}"/>
    <hyperlink ref="F104" r:id="rId3" xr:uid="{00000000-0004-0000-0100-000002000000}"/>
    <hyperlink ref="F108" r:id="rId4" xr:uid="{00000000-0004-0000-0100-000003000000}"/>
    <hyperlink ref="F113" r:id="rId5" xr:uid="{00000000-0004-0000-0100-000004000000}"/>
    <hyperlink ref="F116" r:id="rId6" xr:uid="{00000000-0004-0000-0100-000005000000}"/>
    <hyperlink ref="F120" r:id="rId7" xr:uid="{00000000-0004-0000-0100-000006000000}"/>
    <hyperlink ref="F124" r:id="rId8" xr:uid="{00000000-0004-0000-0100-000007000000}"/>
    <hyperlink ref="F130" r:id="rId9" xr:uid="{00000000-0004-0000-0100-000008000000}"/>
    <hyperlink ref="F135" r:id="rId10" xr:uid="{00000000-0004-0000-0100-000009000000}"/>
    <hyperlink ref="F138" r:id="rId11" xr:uid="{00000000-0004-0000-0100-00000A000000}"/>
    <hyperlink ref="F143" r:id="rId12" xr:uid="{00000000-0004-0000-0100-00000B000000}"/>
    <hyperlink ref="F151" r:id="rId13" xr:uid="{00000000-0004-0000-0100-00000C000000}"/>
    <hyperlink ref="F154" r:id="rId14" xr:uid="{00000000-0004-0000-0100-00000D000000}"/>
    <hyperlink ref="F158" r:id="rId15" xr:uid="{00000000-0004-0000-0100-00000E000000}"/>
    <hyperlink ref="F161" r:id="rId16" xr:uid="{00000000-0004-0000-0100-00000F000000}"/>
    <hyperlink ref="F164" r:id="rId17" xr:uid="{00000000-0004-0000-0100-000010000000}"/>
    <hyperlink ref="F167" r:id="rId18" xr:uid="{00000000-0004-0000-0100-000011000000}"/>
    <hyperlink ref="F172" r:id="rId19" xr:uid="{00000000-0004-0000-0100-000012000000}"/>
    <hyperlink ref="F177" r:id="rId20" xr:uid="{00000000-0004-0000-0100-000013000000}"/>
    <hyperlink ref="F180" r:id="rId21" xr:uid="{00000000-0004-0000-0100-000014000000}"/>
    <hyperlink ref="F186" r:id="rId22" xr:uid="{00000000-0004-0000-0100-000015000000}"/>
    <hyperlink ref="F190" r:id="rId23" xr:uid="{00000000-0004-0000-0100-000016000000}"/>
    <hyperlink ref="F195" r:id="rId24" xr:uid="{00000000-0004-0000-0100-000017000000}"/>
    <hyperlink ref="F200" r:id="rId25" xr:uid="{00000000-0004-0000-0100-000018000000}"/>
    <hyperlink ref="F204" r:id="rId26" xr:uid="{00000000-0004-0000-0100-000019000000}"/>
    <hyperlink ref="F211" r:id="rId27" xr:uid="{00000000-0004-0000-0100-00001A000000}"/>
    <hyperlink ref="F214" r:id="rId28" xr:uid="{00000000-0004-0000-0100-00001B000000}"/>
    <hyperlink ref="F218" r:id="rId29" xr:uid="{00000000-0004-0000-0100-00001C000000}"/>
    <hyperlink ref="F220" r:id="rId30" xr:uid="{00000000-0004-0000-0100-00001D000000}"/>
    <hyperlink ref="F224" r:id="rId31" xr:uid="{00000000-0004-0000-0100-00001E000000}"/>
    <hyperlink ref="F227" r:id="rId32" xr:uid="{00000000-0004-0000-0100-00001F000000}"/>
    <hyperlink ref="F233" r:id="rId33" xr:uid="{00000000-0004-0000-0100-000020000000}"/>
    <hyperlink ref="F237" r:id="rId34" xr:uid="{00000000-0004-0000-0100-000021000000}"/>
    <hyperlink ref="F239" r:id="rId35" xr:uid="{00000000-0004-0000-0100-000022000000}"/>
    <hyperlink ref="F241" r:id="rId36" xr:uid="{00000000-0004-0000-0100-000023000000}"/>
    <hyperlink ref="F244" r:id="rId37" xr:uid="{00000000-0004-0000-0100-000024000000}"/>
    <hyperlink ref="F250" r:id="rId38" xr:uid="{00000000-0004-0000-0100-000025000000}"/>
    <hyperlink ref="F255" r:id="rId39" xr:uid="{00000000-0004-0000-0100-000026000000}"/>
    <hyperlink ref="F259" r:id="rId40" xr:uid="{00000000-0004-0000-0100-000027000000}"/>
    <hyperlink ref="F263" r:id="rId41" xr:uid="{00000000-0004-0000-0100-00002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2"/>
  <sheetViews>
    <sheetView showGridLines="0" tabSelected="1" topLeftCell="A67" workbookViewId="0">
      <selection activeCell="E97" sqref="E97"/>
    </sheetView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306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88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101</v>
      </c>
      <c r="L4" s="20"/>
      <c r="M4" s="86" t="s">
        <v>11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07" t="str">
        <f>'Rekapitulace stavby'!K6</f>
        <v>Centrum robotiky v areálu VŠB-neuznatelné náklady</v>
      </c>
      <c r="F7" s="308"/>
      <c r="G7" s="308"/>
      <c r="H7" s="308"/>
      <c r="L7" s="20"/>
    </row>
    <row r="8" spans="2:46" s="1" customFormat="1" ht="12" customHeight="1">
      <c r="B8" s="33"/>
      <c r="D8" s="27" t="s">
        <v>102</v>
      </c>
      <c r="L8" s="33"/>
    </row>
    <row r="9" spans="2:46" s="1" customFormat="1" ht="16.5" customHeight="1">
      <c r="B9" s="33"/>
      <c r="E9" s="269" t="s">
        <v>477</v>
      </c>
      <c r="F9" s="309"/>
      <c r="G9" s="309"/>
      <c r="H9" s="309"/>
      <c r="L9" s="33"/>
    </row>
    <row r="10" spans="2:46" s="1" customFormat="1" ht="11">
      <c r="B10" s="33"/>
      <c r="L10" s="33"/>
    </row>
    <row r="11" spans="2:46" s="1" customFormat="1" ht="12" customHeight="1">
      <c r="B11" s="33"/>
      <c r="D11" s="27" t="s">
        <v>19</v>
      </c>
      <c r="F11" s="25" t="s">
        <v>20</v>
      </c>
      <c r="I11" s="27" t="s">
        <v>21</v>
      </c>
      <c r="J11" s="25" t="s">
        <v>3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5" customHeight="1">
      <c r="B13" s="33"/>
      <c r="L13" s="33"/>
    </row>
    <row r="14" spans="2:46" s="1" customFormat="1" ht="12" customHeight="1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10" t="str">
        <f>'Rekapitulace stavby'!E14</f>
        <v>Vyplň údaj</v>
      </c>
      <c r="F18" s="290"/>
      <c r="G18" s="290"/>
      <c r="H18" s="290"/>
      <c r="I18" s="27" t="s">
        <v>31</v>
      </c>
      <c r="J18" s="28" t="str">
        <f>'Rekapitulace stavby'!AN14</f>
        <v>Vyplň údaj</v>
      </c>
      <c r="L18" s="33"/>
    </row>
    <row r="19" spans="2:12" s="1" customFormat="1" ht="7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" customHeight="1">
      <c r="B22" s="33"/>
      <c r="L22" s="33"/>
    </row>
    <row r="23" spans="2:12" s="1" customFormat="1" ht="12" customHeight="1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" customHeight="1">
      <c r="B25" s="33"/>
      <c r="L25" s="33"/>
    </row>
    <row r="26" spans="2:12" s="1" customFormat="1" ht="12" customHeight="1">
      <c r="B26" s="33"/>
      <c r="D26" s="27" t="s">
        <v>39</v>
      </c>
      <c r="L26" s="33"/>
    </row>
    <row r="27" spans="2:12" s="7" customFormat="1" ht="71.25" customHeight="1">
      <c r="B27" s="87"/>
      <c r="E27" s="295" t="s">
        <v>40</v>
      </c>
      <c r="F27" s="295"/>
      <c r="G27" s="295"/>
      <c r="H27" s="295"/>
      <c r="L27" s="87"/>
    </row>
    <row r="28" spans="2:12" s="1" customFormat="1" ht="7" customHeight="1">
      <c r="B28" s="33"/>
      <c r="L28" s="33"/>
    </row>
    <row r="29" spans="2:12" s="1" customFormat="1" ht="7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>
      <c r="B30" s="33"/>
      <c r="D30" s="88" t="s">
        <v>41</v>
      </c>
      <c r="J30" s="64">
        <f>ROUND(J80, 2)</f>
        <v>0</v>
      </c>
      <c r="L30" s="33"/>
    </row>
    <row r="31" spans="2:12" s="1" customFormat="1" ht="7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" customHeight="1">
      <c r="B33" s="33"/>
      <c r="D33" s="53" t="s">
        <v>45</v>
      </c>
      <c r="E33" s="27" t="s">
        <v>46</v>
      </c>
      <c r="F33" s="89">
        <f>ROUND((SUM(BE80:BE82)),  2)</f>
        <v>0</v>
      </c>
      <c r="I33" s="90">
        <v>0.21</v>
      </c>
      <c r="J33" s="89">
        <f>ROUND(((SUM(BE80:BE82))*I33),  2)</f>
        <v>0</v>
      </c>
      <c r="L33" s="33"/>
    </row>
    <row r="34" spans="2:12" s="1" customFormat="1" ht="14.5" customHeight="1">
      <c r="B34" s="33"/>
      <c r="E34" s="27" t="s">
        <v>47</v>
      </c>
      <c r="F34" s="89">
        <f>ROUND((SUM(BF80:BF82)),  2)</f>
        <v>0</v>
      </c>
      <c r="I34" s="90">
        <v>0.15</v>
      </c>
      <c r="J34" s="89">
        <f>ROUND(((SUM(BF80:BF82))*I34),  2)</f>
        <v>0</v>
      </c>
      <c r="L34" s="33"/>
    </row>
    <row r="35" spans="2:12" s="1" customFormat="1" ht="14.5" hidden="1" customHeight="1">
      <c r="B35" s="33"/>
      <c r="E35" s="27" t="s">
        <v>48</v>
      </c>
      <c r="F35" s="89">
        <f>ROUND((SUM(BG80:BG82)),  2)</f>
        <v>0</v>
      </c>
      <c r="I35" s="90">
        <v>0.21</v>
      </c>
      <c r="J35" s="89">
        <f>0</f>
        <v>0</v>
      </c>
      <c r="L35" s="33"/>
    </row>
    <row r="36" spans="2:12" s="1" customFormat="1" ht="14.5" hidden="1" customHeight="1">
      <c r="B36" s="33"/>
      <c r="E36" s="27" t="s">
        <v>49</v>
      </c>
      <c r="F36" s="89">
        <f>ROUND((SUM(BH80:BH82)),  2)</f>
        <v>0</v>
      </c>
      <c r="I36" s="90">
        <v>0.15</v>
      </c>
      <c r="J36" s="89">
        <f>0</f>
        <v>0</v>
      </c>
      <c r="L36" s="33"/>
    </row>
    <row r="37" spans="2:12" s="1" customFormat="1" ht="14.5" hidden="1" customHeight="1">
      <c r="B37" s="33"/>
      <c r="E37" s="27" t="s">
        <v>50</v>
      </c>
      <c r="F37" s="89">
        <f>ROUND((SUM(BI80:BI82)),  2)</f>
        <v>0</v>
      </c>
      <c r="I37" s="90">
        <v>0</v>
      </c>
      <c r="J37" s="89">
        <f>0</f>
        <v>0</v>
      </c>
      <c r="L37" s="33"/>
    </row>
    <row r="38" spans="2:12" s="1" customFormat="1" ht="7" customHeight="1">
      <c r="B38" s="33"/>
      <c r="L38" s="33"/>
    </row>
    <row r="39" spans="2:12" s="1" customFormat="1" ht="25.5" customHeight="1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" customHeight="1">
      <c r="B45" s="33"/>
      <c r="C45" s="21" t="s">
        <v>104</v>
      </c>
      <c r="L45" s="33"/>
    </row>
    <row r="46" spans="2:12" s="1" customFormat="1" ht="7" customHeight="1">
      <c r="B46" s="33"/>
      <c r="L46" s="33"/>
    </row>
    <row r="47" spans="2:12" s="1" customFormat="1" ht="12" customHeight="1">
      <c r="B47" s="33"/>
      <c r="C47" s="27" t="s">
        <v>17</v>
      </c>
      <c r="L47" s="33"/>
    </row>
    <row r="48" spans="2:12" s="1" customFormat="1" ht="16.5" customHeight="1">
      <c r="B48" s="33"/>
      <c r="E48" s="307" t="str">
        <f>E7</f>
        <v>Centrum robotiky v areálu VŠB-neuznatelné náklady</v>
      </c>
      <c r="F48" s="308"/>
      <c r="G48" s="308"/>
      <c r="H48" s="308"/>
      <c r="L48" s="33"/>
    </row>
    <row r="49" spans="2:47" s="1" customFormat="1" ht="12" customHeight="1">
      <c r="B49" s="33"/>
      <c r="C49" s="27" t="s">
        <v>102</v>
      </c>
      <c r="L49" s="33"/>
    </row>
    <row r="50" spans="2:47" s="1" customFormat="1" ht="16.5" customHeight="1">
      <c r="B50" s="33"/>
      <c r="E50" s="269" t="str">
        <f>E9</f>
        <v>2102702 - Vnitřní vybavení</v>
      </c>
      <c r="F50" s="309"/>
      <c r="G50" s="309"/>
      <c r="H50" s="309"/>
      <c r="L50" s="33"/>
    </row>
    <row r="51" spans="2:47" s="1" customFormat="1" ht="7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" customHeight="1">
      <c r="B53" s="33"/>
      <c r="L53" s="33"/>
    </row>
    <row r="54" spans="2:47" s="1" customFormat="1" ht="25.75" customHeight="1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5" customHeight="1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2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25" customHeight="1">
      <c r="B58" s="33"/>
      <c r="L58" s="33"/>
    </row>
    <row r="59" spans="2:47" s="1" customFormat="1" ht="22.75" customHeight="1">
      <c r="B59" s="33"/>
      <c r="C59" s="99" t="s">
        <v>73</v>
      </c>
      <c r="J59" s="64">
        <f>J80</f>
        <v>0</v>
      </c>
      <c r="L59" s="33"/>
      <c r="AU59" s="17" t="s">
        <v>107</v>
      </c>
    </row>
    <row r="60" spans="2:47" s="8" customFormat="1" ht="25" customHeight="1">
      <c r="B60" s="100"/>
      <c r="D60" s="101" t="s">
        <v>478</v>
      </c>
      <c r="E60" s="102"/>
      <c r="F60" s="102"/>
      <c r="G60" s="102"/>
      <c r="H60" s="102"/>
      <c r="I60" s="102"/>
      <c r="J60" s="103">
        <f>J81</f>
        <v>0</v>
      </c>
      <c r="L60" s="100"/>
    </row>
    <row r="61" spans="2:47" s="1" customFormat="1" ht="21.75" customHeight="1">
      <c r="B61" s="33"/>
      <c r="L61" s="33"/>
    </row>
    <row r="62" spans="2:47" s="1" customFormat="1" ht="7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33"/>
    </row>
    <row r="66" spans="2:63" s="1" customFormat="1" ht="7" customHeight="1"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33"/>
    </row>
    <row r="67" spans="2:63" s="1" customFormat="1" ht="25" customHeight="1">
      <c r="B67" s="33"/>
      <c r="C67" s="21" t="s">
        <v>122</v>
      </c>
      <c r="L67" s="33"/>
    </row>
    <row r="68" spans="2:63" s="1" customFormat="1" ht="7" customHeight="1">
      <c r="B68" s="33"/>
      <c r="L68" s="33"/>
    </row>
    <row r="69" spans="2:63" s="1" customFormat="1" ht="12" customHeight="1">
      <c r="B69" s="33"/>
      <c r="C69" s="27" t="s">
        <v>17</v>
      </c>
      <c r="L69" s="33"/>
    </row>
    <row r="70" spans="2:63" s="1" customFormat="1" ht="16.5" customHeight="1">
      <c r="B70" s="33"/>
      <c r="E70" s="307" t="str">
        <f>E7</f>
        <v>Centrum robotiky v areálu VŠB-neuznatelné náklady</v>
      </c>
      <c r="F70" s="308"/>
      <c r="G70" s="308"/>
      <c r="H70" s="308"/>
      <c r="L70" s="33"/>
    </row>
    <row r="71" spans="2:63" s="1" customFormat="1" ht="12" customHeight="1">
      <c r="B71" s="33"/>
      <c r="C71" s="27" t="s">
        <v>102</v>
      </c>
      <c r="L71" s="33"/>
    </row>
    <row r="72" spans="2:63" s="1" customFormat="1" ht="16.5" customHeight="1">
      <c r="B72" s="33"/>
      <c r="E72" s="269" t="str">
        <f>E9</f>
        <v>2102702 - Vnitřní vybavení</v>
      </c>
      <c r="F72" s="309"/>
      <c r="G72" s="309"/>
      <c r="H72" s="309"/>
      <c r="L72" s="33"/>
    </row>
    <row r="73" spans="2:63" s="1" customFormat="1" ht="7" customHeight="1">
      <c r="B73" s="33"/>
      <c r="L73" s="33"/>
    </row>
    <row r="74" spans="2:63" s="1" customFormat="1" ht="12" customHeight="1">
      <c r="B74" s="33"/>
      <c r="C74" s="27" t="s">
        <v>22</v>
      </c>
      <c r="F74" s="25" t="str">
        <f>F12</f>
        <v>Ostrava - Poruba</v>
      </c>
      <c r="I74" s="27" t="s">
        <v>24</v>
      </c>
      <c r="J74" s="50" t="str">
        <f>IF(J12="","",J12)</f>
        <v>20. 7. 2021</v>
      </c>
      <c r="L74" s="33"/>
    </row>
    <row r="75" spans="2:63" s="1" customFormat="1" ht="7" customHeight="1">
      <c r="B75" s="33"/>
      <c r="L75" s="33"/>
    </row>
    <row r="76" spans="2:63" s="1" customFormat="1" ht="25.75" customHeight="1">
      <c r="B76" s="33"/>
      <c r="C76" s="27" t="s">
        <v>28</v>
      </c>
      <c r="F76" s="25" t="str">
        <f>E15</f>
        <v>VŠB- TU Ostrava</v>
      </c>
      <c r="I76" s="27" t="s">
        <v>34</v>
      </c>
      <c r="J76" s="31" t="str">
        <f>E21</f>
        <v>Archi Bim Ostrava - Pustkovec</v>
      </c>
      <c r="L76" s="33"/>
    </row>
    <row r="77" spans="2:63" s="1" customFormat="1" ht="15.25" customHeight="1">
      <c r="B77" s="33"/>
      <c r="C77" s="27" t="s">
        <v>32</v>
      </c>
      <c r="F77" s="25" t="str">
        <f>IF(E18="","",E18)</f>
        <v>Vyplň údaj</v>
      </c>
      <c r="I77" s="27" t="s">
        <v>37</v>
      </c>
      <c r="J77" s="31" t="str">
        <f>E24</f>
        <v>Anna Mužná</v>
      </c>
      <c r="L77" s="33"/>
    </row>
    <row r="78" spans="2:63" s="1" customFormat="1" ht="10.25" customHeight="1">
      <c r="B78" s="33"/>
      <c r="L78" s="33"/>
    </row>
    <row r="79" spans="2:63" s="10" customFormat="1" ht="29.25" customHeight="1">
      <c r="B79" s="108"/>
      <c r="C79" s="109" t="s">
        <v>123</v>
      </c>
      <c r="D79" s="110" t="s">
        <v>60</v>
      </c>
      <c r="E79" s="110" t="s">
        <v>56</v>
      </c>
      <c r="F79" s="110" t="s">
        <v>57</v>
      </c>
      <c r="G79" s="110" t="s">
        <v>124</v>
      </c>
      <c r="H79" s="110" t="s">
        <v>125</v>
      </c>
      <c r="I79" s="110" t="s">
        <v>126</v>
      </c>
      <c r="J79" s="110" t="s">
        <v>106</v>
      </c>
      <c r="K79" s="111" t="s">
        <v>127</v>
      </c>
      <c r="L79" s="108"/>
      <c r="M79" s="57" t="s">
        <v>3</v>
      </c>
      <c r="N79" s="58" t="s">
        <v>45</v>
      </c>
      <c r="O79" s="58" t="s">
        <v>128</v>
      </c>
      <c r="P79" s="58" t="s">
        <v>129</v>
      </c>
      <c r="Q79" s="58" t="s">
        <v>130</v>
      </c>
      <c r="R79" s="58" t="s">
        <v>131</v>
      </c>
      <c r="S79" s="58" t="s">
        <v>132</v>
      </c>
      <c r="T79" s="59" t="s">
        <v>133</v>
      </c>
    </row>
    <row r="80" spans="2:63" s="1" customFormat="1" ht="22.75" customHeight="1">
      <c r="B80" s="33"/>
      <c r="C80" s="62" t="s">
        <v>134</v>
      </c>
      <c r="J80" s="112">
        <f>BK80</f>
        <v>0</v>
      </c>
      <c r="L80" s="33"/>
      <c r="M80" s="60"/>
      <c r="N80" s="51"/>
      <c r="O80" s="51"/>
      <c r="P80" s="113">
        <f>P81</f>
        <v>0</v>
      </c>
      <c r="Q80" s="51"/>
      <c r="R80" s="113">
        <f>R81</f>
        <v>0</v>
      </c>
      <c r="S80" s="51"/>
      <c r="T80" s="114">
        <f>T81</f>
        <v>0</v>
      </c>
      <c r="AT80" s="17" t="s">
        <v>74</v>
      </c>
      <c r="AU80" s="17" t="s">
        <v>107</v>
      </c>
      <c r="BK80" s="115">
        <f>BK81</f>
        <v>0</v>
      </c>
    </row>
    <row r="81" spans="2:65" s="11" customFormat="1" ht="26" customHeight="1">
      <c r="B81" s="116"/>
      <c r="D81" s="117" t="s">
        <v>74</v>
      </c>
      <c r="E81" s="118" t="s">
        <v>479</v>
      </c>
      <c r="F81" s="118" t="s">
        <v>480</v>
      </c>
      <c r="I81" s="119"/>
      <c r="J81" s="120">
        <f>BK81</f>
        <v>0</v>
      </c>
      <c r="L81" s="116"/>
      <c r="M81" s="121"/>
      <c r="P81" s="122">
        <f>SUM(P82:P82)</f>
        <v>0</v>
      </c>
      <c r="R81" s="122">
        <f>SUM(R82:R82)</f>
        <v>0</v>
      </c>
      <c r="T81" s="123">
        <f>SUM(T82:T82)</f>
        <v>0</v>
      </c>
      <c r="AR81" s="117" t="s">
        <v>145</v>
      </c>
      <c r="AT81" s="124" t="s">
        <v>74</v>
      </c>
      <c r="AU81" s="124" t="s">
        <v>75</v>
      </c>
      <c r="AY81" s="117" t="s">
        <v>137</v>
      </c>
      <c r="BK81" s="125">
        <f>SUM(BK82:BK82)</f>
        <v>0</v>
      </c>
    </row>
    <row r="82" spans="2:65" s="1" customFormat="1" ht="37.75" customHeight="1">
      <c r="B82" s="128"/>
      <c r="C82" s="167" t="s">
        <v>483</v>
      </c>
      <c r="D82" s="167" t="s">
        <v>203</v>
      </c>
      <c r="E82" s="168" t="s">
        <v>484</v>
      </c>
      <c r="F82" s="169" t="s">
        <v>485</v>
      </c>
      <c r="G82" s="170" t="s">
        <v>486</v>
      </c>
      <c r="H82" s="171">
        <v>1</v>
      </c>
      <c r="I82" s="172"/>
      <c r="J82" s="173">
        <f t="shared" ref="J82" si="0">ROUND(I82*H82,2)</f>
        <v>0</v>
      </c>
      <c r="K82" s="169" t="s">
        <v>449</v>
      </c>
      <c r="L82" s="174"/>
      <c r="M82" s="180" t="s">
        <v>3</v>
      </c>
      <c r="N82" s="181" t="s">
        <v>46</v>
      </c>
      <c r="O82" s="178"/>
      <c r="P82" s="182">
        <f t="shared" ref="P82" si="1">O82*H82</f>
        <v>0</v>
      </c>
      <c r="Q82" s="182">
        <v>0</v>
      </c>
      <c r="R82" s="182">
        <f t="shared" ref="R82" si="2">Q82*H82</f>
        <v>0</v>
      </c>
      <c r="S82" s="182">
        <v>0</v>
      </c>
      <c r="T82" s="183">
        <f t="shared" ref="T82" si="3">S82*H82</f>
        <v>0</v>
      </c>
      <c r="AR82" s="140" t="s">
        <v>481</v>
      </c>
      <c r="AT82" s="140" t="s">
        <v>203</v>
      </c>
      <c r="AU82" s="140" t="s">
        <v>83</v>
      </c>
      <c r="AY82" s="17" t="s">
        <v>137</v>
      </c>
      <c r="BE82" s="141">
        <f t="shared" ref="BE82" si="4">IF(N82="základní",J82,0)</f>
        <v>0</v>
      </c>
      <c r="BF82" s="141">
        <f t="shared" ref="BF82" si="5">IF(N82="snížená",J82,0)</f>
        <v>0</v>
      </c>
      <c r="BG82" s="141">
        <f t="shared" ref="BG82" si="6">IF(N82="zákl. přenesená",J82,0)</f>
        <v>0</v>
      </c>
      <c r="BH82" s="141">
        <f t="shared" ref="BH82" si="7">IF(N82="sníž. přenesená",J82,0)</f>
        <v>0</v>
      </c>
      <c r="BI82" s="141">
        <f t="shared" ref="BI82" si="8">IF(N82="nulová",J82,0)</f>
        <v>0</v>
      </c>
      <c r="BJ82" s="17" t="s">
        <v>83</v>
      </c>
      <c r="BK82" s="141">
        <f t="shared" ref="BK82" si="9">ROUND(I82*H82,2)</f>
        <v>0</v>
      </c>
      <c r="BL82" s="17" t="s">
        <v>482</v>
      </c>
      <c r="BM82" s="140" t="s">
        <v>487</v>
      </c>
    </row>
    <row r="83" spans="2:65" s="1" customFormat="1" ht="7" customHeight="1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3"/>
    </row>
    <row r="84" spans="2:65" ht="11"/>
    <row r="85" spans="2:65" ht="11"/>
    <row r="86" spans="2:65" ht="11"/>
    <row r="87" spans="2:65" ht="11"/>
    <row r="88" spans="2:65" ht="11"/>
    <row r="89" spans="2:65" ht="11"/>
    <row r="90" spans="2:65" ht="11"/>
    <row r="91" spans="2:65" ht="11"/>
    <row r="92" spans="2:65" ht="11"/>
  </sheetData>
  <autoFilter ref="C79:K82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6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306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91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101</v>
      </c>
      <c r="L4" s="20"/>
      <c r="M4" s="86" t="s">
        <v>11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07" t="str">
        <f>'Rekapitulace stavby'!K6</f>
        <v>Centrum robotiky v areálu VŠB-neuznatelné náklady</v>
      </c>
      <c r="F7" s="308"/>
      <c r="G7" s="308"/>
      <c r="H7" s="308"/>
      <c r="L7" s="20"/>
    </row>
    <row r="8" spans="2:46" s="1" customFormat="1" ht="12" customHeight="1">
      <c r="B8" s="33"/>
      <c r="D8" s="27" t="s">
        <v>102</v>
      </c>
      <c r="L8" s="33"/>
    </row>
    <row r="9" spans="2:46" s="1" customFormat="1" ht="16.5" customHeight="1">
      <c r="B9" s="33"/>
      <c r="E9" s="269" t="s">
        <v>488</v>
      </c>
      <c r="F9" s="309"/>
      <c r="G9" s="309"/>
      <c r="H9" s="309"/>
      <c r="L9" s="33"/>
    </row>
    <row r="10" spans="2:46" s="1" customFormat="1" ht="11">
      <c r="B10" s="33"/>
      <c r="L10" s="33"/>
    </row>
    <row r="11" spans="2:46" s="1" customFormat="1" ht="12" customHeight="1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5" customHeight="1">
      <c r="B13" s="33"/>
      <c r="L13" s="33"/>
    </row>
    <row r="14" spans="2:46" s="1" customFormat="1" ht="12" customHeight="1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10" t="str">
        <f>'Rekapitulace stavby'!E14</f>
        <v>Vyplň údaj</v>
      </c>
      <c r="F18" s="290"/>
      <c r="G18" s="290"/>
      <c r="H18" s="290"/>
      <c r="I18" s="27" t="s">
        <v>31</v>
      </c>
      <c r="J18" s="28" t="str">
        <f>'Rekapitulace stavby'!AN14</f>
        <v>Vyplň údaj</v>
      </c>
      <c r="L18" s="33"/>
    </row>
    <row r="19" spans="2:12" s="1" customFormat="1" ht="7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" customHeight="1">
      <c r="B22" s="33"/>
      <c r="L22" s="33"/>
    </row>
    <row r="23" spans="2:12" s="1" customFormat="1" ht="12" customHeight="1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" customHeight="1">
      <c r="B25" s="33"/>
      <c r="L25" s="33"/>
    </row>
    <row r="26" spans="2:12" s="1" customFormat="1" ht="12" customHeight="1">
      <c r="B26" s="33"/>
      <c r="D26" s="27" t="s">
        <v>39</v>
      </c>
      <c r="L26" s="33"/>
    </row>
    <row r="27" spans="2:12" s="7" customFormat="1" ht="16.5" customHeight="1">
      <c r="B27" s="87"/>
      <c r="E27" s="295" t="s">
        <v>3</v>
      </c>
      <c r="F27" s="295"/>
      <c r="G27" s="295"/>
      <c r="H27" s="295"/>
      <c r="L27" s="87"/>
    </row>
    <row r="28" spans="2:12" s="1" customFormat="1" ht="7" customHeight="1">
      <c r="B28" s="33"/>
      <c r="L28" s="33"/>
    </row>
    <row r="29" spans="2:12" s="1" customFormat="1" ht="7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>
      <c r="B30" s="33"/>
      <c r="D30" s="88" t="s">
        <v>41</v>
      </c>
      <c r="J30" s="64">
        <f>ROUND(J82, 2)</f>
        <v>0</v>
      </c>
      <c r="L30" s="33"/>
    </row>
    <row r="31" spans="2:12" s="1" customFormat="1" ht="7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" customHeight="1">
      <c r="B33" s="33"/>
      <c r="D33" s="53" t="s">
        <v>45</v>
      </c>
      <c r="E33" s="27" t="s">
        <v>46</v>
      </c>
      <c r="F33" s="89">
        <f>ROUND((SUM(BE82:BE105)),  2)</f>
        <v>0</v>
      </c>
      <c r="I33" s="90">
        <v>0.21</v>
      </c>
      <c r="J33" s="89">
        <f>ROUND(((SUM(BE82:BE105))*I33),  2)</f>
        <v>0</v>
      </c>
      <c r="L33" s="33"/>
    </row>
    <row r="34" spans="2:12" s="1" customFormat="1" ht="14.5" customHeight="1">
      <c r="B34" s="33"/>
      <c r="E34" s="27" t="s">
        <v>47</v>
      </c>
      <c r="F34" s="89">
        <f>ROUND((SUM(BF82:BF105)),  2)</f>
        <v>0</v>
      </c>
      <c r="I34" s="90">
        <v>0.15</v>
      </c>
      <c r="J34" s="89">
        <f>ROUND(((SUM(BF82:BF105))*I34),  2)</f>
        <v>0</v>
      </c>
      <c r="L34" s="33"/>
    </row>
    <row r="35" spans="2:12" s="1" customFormat="1" ht="14.5" hidden="1" customHeight="1">
      <c r="B35" s="33"/>
      <c r="E35" s="27" t="s">
        <v>48</v>
      </c>
      <c r="F35" s="89">
        <f>ROUND((SUM(BG82:BG105)),  2)</f>
        <v>0</v>
      </c>
      <c r="I35" s="90">
        <v>0.21</v>
      </c>
      <c r="J35" s="89">
        <f>0</f>
        <v>0</v>
      </c>
      <c r="L35" s="33"/>
    </row>
    <row r="36" spans="2:12" s="1" customFormat="1" ht="14.5" hidden="1" customHeight="1">
      <c r="B36" s="33"/>
      <c r="E36" s="27" t="s">
        <v>49</v>
      </c>
      <c r="F36" s="89">
        <f>ROUND((SUM(BH82:BH105)),  2)</f>
        <v>0</v>
      </c>
      <c r="I36" s="90">
        <v>0.15</v>
      </c>
      <c r="J36" s="89">
        <f>0</f>
        <v>0</v>
      </c>
      <c r="L36" s="33"/>
    </row>
    <row r="37" spans="2:12" s="1" customFormat="1" ht="14.5" hidden="1" customHeight="1">
      <c r="B37" s="33"/>
      <c r="E37" s="27" t="s">
        <v>50</v>
      </c>
      <c r="F37" s="89">
        <f>ROUND((SUM(BI82:BI105)),  2)</f>
        <v>0</v>
      </c>
      <c r="I37" s="90">
        <v>0</v>
      </c>
      <c r="J37" s="89">
        <f>0</f>
        <v>0</v>
      </c>
      <c r="L37" s="33"/>
    </row>
    <row r="38" spans="2:12" s="1" customFormat="1" ht="7" customHeight="1">
      <c r="B38" s="33"/>
      <c r="L38" s="33"/>
    </row>
    <row r="39" spans="2:12" s="1" customFormat="1" ht="25.5" customHeight="1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" customHeight="1">
      <c r="B45" s="33"/>
      <c r="C45" s="21" t="s">
        <v>104</v>
      </c>
      <c r="L45" s="33"/>
    </row>
    <row r="46" spans="2:12" s="1" customFormat="1" ht="7" customHeight="1">
      <c r="B46" s="33"/>
      <c r="L46" s="33"/>
    </row>
    <row r="47" spans="2:12" s="1" customFormat="1" ht="12" customHeight="1">
      <c r="B47" s="33"/>
      <c r="C47" s="27" t="s">
        <v>17</v>
      </c>
      <c r="L47" s="33"/>
    </row>
    <row r="48" spans="2:12" s="1" customFormat="1" ht="16.5" customHeight="1">
      <c r="B48" s="33"/>
      <c r="E48" s="307" t="str">
        <f>E7</f>
        <v>Centrum robotiky v areálu VŠB-neuznatelné náklady</v>
      </c>
      <c r="F48" s="308"/>
      <c r="G48" s="308"/>
      <c r="H48" s="308"/>
      <c r="L48" s="33"/>
    </row>
    <row r="49" spans="2:47" s="1" customFormat="1" ht="12" customHeight="1">
      <c r="B49" s="33"/>
      <c r="C49" s="27" t="s">
        <v>102</v>
      </c>
      <c r="L49" s="33"/>
    </row>
    <row r="50" spans="2:47" s="1" customFormat="1" ht="16.5" customHeight="1">
      <c r="B50" s="33"/>
      <c r="E50" s="269" t="str">
        <f>E9</f>
        <v>2102703 - Zdravotechnické instalace</v>
      </c>
      <c r="F50" s="309"/>
      <c r="G50" s="309"/>
      <c r="H50" s="309"/>
      <c r="L50" s="33"/>
    </row>
    <row r="51" spans="2:47" s="1" customFormat="1" ht="7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" customHeight="1">
      <c r="B53" s="33"/>
      <c r="L53" s="33"/>
    </row>
    <row r="54" spans="2:47" s="1" customFormat="1" ht="25.75" customHeight="1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5" customHeight="1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2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25" customHeight="1">
      <c r="B58" s="33"/>
      <c r="L58" s="33"/>
    </row>
    <row r="59" spans="2:47" s="1" customFormat="1" ht="22.75" customHeight="1">
      <c r="B59" s="33"/>
      <c r="C59" s="99" t="s">
        <v>73</v>
      </c>
      <c r="J59" s="64">
        <f>J82</f>
        <v>0</v>
      </c>
      <c r="L59" s="33"/>
      <c r="AU59" s="17" t="s">
        <v>107</v>
      </c>
    </row>
    <row r="60" spans="2:47" s="8" customFormat="1" ht="25" customHeight="1">
      <c r="B60" s="100"/>
      <c r="D60" s="101" t="s">
        <v>489</v>
      </c>
      <c r="E60" s="102"/>
      <c r="F60" s="102"/>
      <c r="G60" s="102"/>
      <c r="H60" s="102"/>
      <c r="I60" s="102"/>
      <c r="J60" s="103">
        <f>J83</f>
        <v>0</v>
      </c>
      <c r="L60" s="100"/>
    </row>
    <row r="61" spans="2:47" s="8" customFormat="1" ht="25" customHeight="1">
      <c r="B61" s="100"/>
      <c r="D61" s="101" t="s">
        <v>490</v>
      </c>
      <c r="E61" s="102"/>
      <c r="F61" s="102"/>
      <c r="G61" s="102"/>
      <c r="H61" s="102"/>
      <c r="I61" s="102"/>
      <c r="J61" s="103">
        <f>J91</f>
        <v>0</v>
      </c>
      <c r="L61" s="100"/>
    </row>
    <row r="62" spans="2:47" s="8" customFormat="1" ht="25" customHeight="1">
      <c r="B62" s="100"/>
      <c r="D62" s="101" t="s">
        <v>491</v>
      </c>
      <c r="E62" s="102"/>
      <c r="F62" s="102"/>
      <c r="G62" s="102"/>
      <c r="H62" s="102"/>
      <c r="I62" s="102"/>
      <c r="J62" s="103">
        <f>J100</f>
        <v>0</v>
      </c>
      <c r="L62" s="100"/>
    </row>
    <row r="63" spans="2:47" s="1" customFormat="1" ht="21.75" customHeight="1">
      <c r="B63" s="33"/>
      <c r="L63" s="33"/>
    </row>
    <row r="64" spans="2:47" s="1" customFormat="1" ht="7" customHeight="1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7" customHeight="1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5" customHeight="1">
      <c r="B69" s="33"/>
      <c r="C69" s="21" t="s">
        <v>122</v>
      </c>
      <c r="L69" s="33"/>
    </row>
    <row r="70" spans="2:12" s="1" customFormat="1" ht="7" customHeight="1">
      <c r="B70" s="33"/>
      <c r="L70" s="33"/>
    </row>
    <row r="71" spans="2:12" s="1" customFormat="1" ht="12" customHeight="1">
      <c r="B71" s="33"/>
      <c r="C71" s="27" t="s">
        <v>17</v>
      </c>
      <c r="L71" s="33"/>
    </row>
    <row r="72" spans="2:12" s="1" customFormat="1" ht="16.5" customHeight="1">
      <c r="B72" s="33"/>
      <c r="E72" s="307" t="str">
        <f>E7</f>
        <v>Centrum robotiky v areálu VŠB-neuznatelné náklady</v>
      </c>
      <c r="F72" s="308"/>
      <c r="G72" s="308"/>
      <c r="H72" s="308"/>
      <c r="L72" s="33"/>
    </row>
    <row r="73" spans="2:12" s="1" customFormat="1" ht="12" customHeight="1">
      <c r="B73" s="33"/>
      <c r="C73" s="27" t="s">
        <v>102</v>
      </c>
      <c r="L73" s="33"/>
    </row>
    <row r="74" spans="2:12" s="1" customFormat="1" ht="16.5" customHeight="1">
      <c r="B74" s="33"/>
      <c r="E74" s="269" t="str">
        <f>E9</f>
        <v>2102703 - Zdravotechnické instalace</v>
      </c>
      <c r="F74" s="309"/>
      <c r="G74" s="309"/>
      <c r="H74" s="309"/>
      <c r="L74" s="33"/>
    </row>
    <row r="75" spans="2:12" s="1" customFormat="1" ht="7" customHeight="1">
      <c r="B75" s="33"/>
      <c r="L75" s="33"/>
    </row>
    <row r="76" spans="2:12" s="1" customFormat="1" ht="12" customHeight="1">
      <c r="B76" s="33"/>
      <c r="C76" s="27" t="s">
        <v>22</v>
      </c>
      <c r="F76" s="25" t="str">
        <f>F12</f>
        <v>Ostrava - Poruba</v>
      </c>
      <c r="I76" s="27" t="s">
        <v>24</v>
      </c>
      <c r="J76" s="50" t="str">
        <f>IF(J12="","",J12)</f>
        <v>20. 7. 2021</v>
      </c>
      <c r="L76" s="33"/>
    </row>
    <row r="77" spans="2:12" s="1" customFormat="1" ht="7" customHeight="1">
      <c r="B77" s="33"/>
      <c r="L77" s="33"/>
    </row>
    <row r="78" spans="2:12" s="1" customFormat="1" ht="25.75" customHeight="1">
      <c r="B78" s="33"/>
      <c r="C78" s="27" t="s">
        <v>28</v>
      </c>
      <c r="F78" s="25" t="str">
        <f>E15</f>
        <v>VŠB- TU Ostrava</v>
      </c>
      <c r="I78" s="27" t="s">
        <v>34</v>
      </c>
      <c r="J78" s="31" t="str">
        <f>E21</f>
        <v>Archi Bim Ostrava - Pustkovec</v>
      </c>
      <c r="L78" s="33"/>
    </row>
    <row r="79" spans="2:12" s="1" customFormat="1" ht="15.25" customHeight="1">
      <c r="B79" s="33"/>
      <c r="C79" s="27" t="s">
        <v>32</v>
      </c>
      <c r="F79" s="25" t="str">
        <f>IF(E18="","",E18)</f>
        <v>Vyplň údaj</v>
      </c>
      <c r="I79" s="27" t="s">
        <v>37</v>
      </c>
      <c r="J79" s="31" t="str">
        <f>E24</f>
        <v>Anna Mužná</v>
      </c>
      <c r="L79" s="33"/>
    </row>
    <row r="80" spans="2:12" s="1" customFormat="1" ht="10.25" customHeight="1">
      <c r="B80" s="33"/>
      <c r="L80" s="33"/>
    </row>
    <row r="81" spans="2:65" s="10" customFormat="1" ht="29.25" customHeight="1">
      <c r="B81" s="108"/>
      <c r="C81" s="109" t="s">
        <v>123</v>
      </c>
      <c r="D81" s="110" t="s">
        <v>60</v>
      </c>
      <c r="E81" s="110" t="s">
        <v>56</v>
      </c>
      <c r="F81" s="110" t="s">
        <v>57</v>
      </c>
      <c r="G81" s="110" t="s">
        <v>124</v>
      </c>
      <c r="H81" s="110" t="s">
        <v>125</v>
      </c>
      <c r="I81" s="110" t="s">
        <v>126</v>
      </c>
      <c r="J81" s="110" t="s">
        <v>106</v>
      </c>
      <c r="K81" s="111" t="s">
        <v>127</v>
      </c>
      <c r="L81" s="108"/>
      <c r="M81" s="57" t="s">
        <v>3</v>
      </c>
      <c r="N81" s="58" t="s">
        <v>45</v>
      </c>
      <c r="O81" s="58" t="s">
        <v>128</v>
      </c>
      <c r="P81" s="58" t="s">
        <v>129</v>
      </c>
      <c r="Q81" s="58" t="s">
        <v>130</v>
      </c>
      <c r="R81" s="58" t="s">
        <v>131</v>
      </c>
      <c r="S81" s="58" t="s">
        <v>132</v>
      </c>
      <c r="T81" s="59" t="s">
        <v>133</v>
      </c>
    </row>
    <row r="82" spans="2:65" s="1" customFormat="1" ht="22.75" customHeight="1">
      <c r="B82" s="33"/>
      <c r="C82" s="62" t="s">
        <v>134</v>
      </c>
      <c r="J82" s="112">
        <f>BK82</f>
        <v>0</v>
      </c>
      <c r="L82" s="33"/>
      <c r="M82" s="60"/>
      <c r="N82" s="51"/>
      <c r="O82" s="51"/>
      <c r="P82" s="113">
        <f>P83+P91+P100</f>
        <v>0</v>
      </c>
      <c r="Q82" s="51"/>
      <c r="R82" s="113">
        <f>R83+R91+R100</f>
        <v>4.9300000000000004E-3</v>
      </c>
      <c r="S82" s="51"/>
      <c r="T82" s="114">
        <f>T83+T91+T100</f>
        <v>0</v>
      </c>
      <c r="AT82" s="17" t="s">
        <v>74</v>
      </c>
      <c r="AU82" s="17" t="s">
        <v>107</v>
      </c>
      <c r="BK82" s="115">
        <f>BK83+BK91+BK100</f>
        <v>0</v>
      </c>
    </row>
    <row r="83" spans="2:65" s="11" customFormat="1" ht="26" customHeight="1">
      <c r="B83" s="116"/>
      <c r="D83" s="117" t="s">
        <v>74</v>
      </c>
      <c r="E83" s="118" t="s">
        <v>492</v>
      </c>
      <c r="F83" s="118" t="s">
        <v>493</v>
      </c>
      <c r="I83" s="119"/>
      <c r="J83" s="120">
        <f>BK83</f>
        <v>0</v>
      </c>
      <c r="L83" s="116"/>
      <c r="M83" s="121"/>
      <c r="P83" s="122">
        <f>SUM(P84:P90)</f>
        <v>0</v>
      </c>
      <c r="R83" s="122">
        <f>SUM(R84:R90)</f>
        <v>0</v>
      </c>
      <c r="T83" s="123">
        <f>SUM(T84:T90)</f>
        <v>0</v>
      </c>
      <c r="AR83" s="117" t="s">
        <v>85</v>
      </c>
      <c r="AT83" s="124" t="s">
        <v>74</v>
      </c>
      <c r="AU83" s="124" t="s">
        <v>75</v>
      </c>
      <c r="AY83" s="117" t="s">
        <v>137</v>
      </c>
      <c r="BK83" s="125">
        <f>SUM(BK84:BK90)</f>
        <v>0</v>
      </c>
    </row>
    <row r="84" spans="2:65" s="1" customFormat="1" ht="24.25" customHeight="1">
      <c r="B84" s="128"/>
      <c r="C84" s="129" t="s">
        <v>75</v>
      </c>
      <c r="D84" s="129" t="s">
        <v>140</v>
      </c>
      <c r="E84" s="130" t="s">
        <v>494</v>
      </c>
      <c r="F84" s="131" t="s">
        <v>495</v>
      </c>
      <c r="G84" s="132" t="s">
        <v>255</v>
      </c>
      <c r="H84" s="133">
        <v>2</v>
      </c>
      <c r="I84" s="134"/>
      <c r="J84" s="135">
        <f>ROUND(I84*H84,2)</f>
        <v>0</v>
      </c>
      <c r="K84" s="131" t="s">
        <v>496</v>
      </c>
      <c r="L84" s="33"/>
      <c r="M84" s="136" t="s">
        <v>3</v>
      </c>
      <c r="N84" s="137" t="s">
        <v>46</v>
      </c>
      <c r="P84" s="138">
        <f>O84*H84</f>
        <v>0</v>
      </c>
      <c r="Q84" s="138">
        <v>0</v>
      </c>
      <c r="R84" s="138">
        <f>Q84*H84</f>
        <v>0</v>
      </c>
      <c r="S84" s="138">
        <v>0</v>
      </c>
      <c r="T84" s="139">
        <f>S84*H84</f>
        <v>0</v>
      </c>
      <c r="AR84" s="140" t="s">
        <v>198</v>
      </c>
      <c r="AT84" s="140" t="s">
        <v>140</v>
      </c>
      <c r="AU84" s="140" t="s">
        <v>83</v>
      </c>
      <c r="AY84" s="17" t="s">
        <v>137</v>
      </c>
      <c r="BE84" s="141">
        <f>IF(N84="základní",J84,0)</f>
        <v>0</v>
      </c>
      <c r="BF84" s="141">
        <f>IF(N84="snížená",J84,0)</f>
        <v>0</v>
      </c>
      <c r="BG84" s="141">
        <f>IF(N84="zákl. přenesená",J84,0)</f>
        <v>0</v>
      </c>
      <c r="BH84" s="141">
        <f>IF(N84="sníž. přenesená",J84,0)</f>
        <v>0</v>
      </c>
      <c r="BI84" s="141">
        <f>IF(N84="nulová",J84,0)</f>
        <v>0</v>
      </c>
      <c r="BJ84" s="17" t="s">
        <v>83</v>
      </c>
      <c r="BK84" s="141">
        <f>ROUND(I84*H84,2)</f>
        <v>0</v>
      </c>
      <c r="BL84" s="17" t="s">
        <v>198</v>
      </c>
      <c r="BM84" s="140" t="s">
        <v>497</v>
      </c>
    </row>
    <row r="85" spans="2:65" s="1" customFormat="1" ht="24">
      <c r="B85" s="33"/>
      <c r="D85" s="147" t="s">
        <v>498</v>
      </c>
      <c r="F85" s="184" t="s">
        <v>499</v>
      </c>
      <c r="I85" s="144"/>
      <c r="L85" s="33"/>
      <c r="M85" s="145"/>
      <c r="T85" s="54"/>
      <c r="AT85" s="17" t="s">
        <v>498</v>
      </c>
      <c r="AU85" s="17" t="s">
        <v>83</v>
      </c>
    </row>
    <row r="86" spans="2:65" s="13" customFormat="1" ht="12">
      <c r="B86" s="154"/>
      <c r="D86" s="147" t="s">
        <v>149</v>
      </c>
      <c r="E86" s="155" t="s">
        <v>3</v>
      </c>
      <c r="F86" s="156" t="s">
        <v>500</v>
      </c>
      <c r="H86" s="155" t="s">
        <v>3</v>
      </c>
      <c r="I86" s="157"/>
      <c r="L86" s="154"/>
      <c r="M86" s="158"/>
      <c r="T86" s="159"/>
      <c r="AT86" s="155" t="s">
        <v>149</v>
      </c>
      <c r="AU86" s="155" t="s">
        <v>83</v>
      </c>
      <c r="AV86" s="13" t="s">
        <v>83</v>
      </c>
      <c r="AW86" s="13" t="s">
        <v>36</v>
      </c>
      <c r="AX86" s="13" t="s">
        <v>75</v>
      </c>
      <c r="AY86" s="155" t="s">
        <v>137</v>
      </c>
    </row>
    <row r="87" spans="2:65" s="12" customFormat="1" ht="12">
      <c r="B87" s="146"/>
      <c r="D87" s="147" t="s">
        <v>149</v>
      </c>
      <c r="E87" s="148" t="s">
        <v>3</v>
      </c>
      <c r="F87" s="149" t="s">
        <v>501</v>
      </c>
      <c r="H87" s="150">
        <v>2</v>
      </c>
      <c r="I87" s="151"/>
      <c r="L87" s="146"/>
      <c r="M87" s="152"/>
      <c r="T87" s="153"/>
      <c r="AT87" s="148" t="s">
        <v>149</v>
      </c>
      <c r="AU87" s="148" t="s">
        <v>83</v>
      </c>
      <c r="AV87" s="12" t="s">
        <v>85</v>
      </c>
      <c r="AW87" s="12" t="s">
        <v>36</v>
      </c>
      <c r="AX87" s="12" t="s">
        <v>75</v>
      </c>
      <c r="AY87" s="148" t="s">
        <v>137</v>
      </c>
    </row>
    <row r="88" spans="2:65" s="14" customFormat="1" ht="12">
      <c r="B88" s="160"/>
      <c r="D88" s="147" t="s">
        <v>149</v>
      </c>
      <c r="E88" s="161" t="s">
        <v>3</v>
      </c>
      <c r="F88" s="162" t="s">
        <v>172</v>
      </c>
      <c r="H88" s="163">
        <v>2</v>
      </c>
      <c r="I88" s="164"/>
      <c r="L88" s="160"/>
      <c r="M88" s="165"/>
      <c r="T88" s="166"/>
      <c r="AT88" s="161" t="s">
        <v>149</v>
      </c>
      <c r="AU88" s="161" t="s">
        <v>83</v>
      </c>
      <c r="AV88" s="14" t="s">
        <v>145</v>
      </c>
      <c r="AW88" s="14" t="s">
        <v>36</v>
      </c>
      <c r="AX88" s="14" t="s">
        <v>83</v>
      </c>
      <c r="AY88" s="161" t="s">
        <v>137</v>
      </c>
    </row>
    <row r="89" spans="2:65" s="1" customFormat="1" ht="24.25" customHeight="1">
      <c r="B89" s="128"/>
      <c r="C89" s="129" t="s">
        <v>75</v>
      </c>
      <c r="D89" s="129" t="s">
        <v>140</v>
      </c>
      <c r="E89" s="130" t="s">
        <v>502</v>
      </c>
      <c r="F89" s="131" t="s">
        <v>503</v>
      </c>
      <c r="G89" s="132" t="s">
        <v>153</v>
      </c>
      <c r="H89" s="133">
        <v>0.13100000000000001</v>
      </c>
      <c r="I89" s="134"/>
      <c r="J89" s="135">
        <f>ROUND(I89*H89,2)</f>
        <v>0</v>
      </c>
      <c r="K89" s="131" t="s">
        <v>496</v>
      </c>
      <c r="L89" s="33"/>
      <c r="M89" s="136" t="s">
        <v>3</v>
      </c>
      <c r="N89" s="137" t="s">
        <v>46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9">
        <f>S89*H89</f>
        <v>0</v>
      </c>
      <c r="AR89" s="140" t="s">
        <v>198</v>
      </c>
      <c r="AT89" s="140" t="s">
        <v>140</v>
      </c>
      <c r="AU89" s="140" t="s">
        <v>83</v>
      </c>
      <c r="AY89" s="17" t="s">
        <v>137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7" t="s">
        <v>83</v>
      </c>
      <c r="BK89" s="141">
        <f>ROUND(I89*H89,2)</f>
        <v>0</v>
      </c>
      <c r="BL89" s="17" t="s">
        <v>198</v>
      </c>
      <c r="BM89" s="140" t="s">
        <v>504</v>
      </c>
    </row>
    <row r="90" spans="2:65" s="1" customFormat="1" ht="36">
      <c r="B90" s="33"/>
      <c r="D90" s="147" t="s">
        <v>498</v>
      </c>
      <c r="F90" s="184" t="s">
        <v>505</v>
      </c>
      <c r="I90" s="144"/>
      <c r="L90" s="33"/>
      <c r="M90" s="145"/>
      <c r="T90" s="54"/>
      <c r="AT90" s="17" t="s">
        <v>498</v>
      </c>
      <c r="AU90" s="17" t="s">
        <v>83</v>
      </c>
    </row>
    <row r="91" spans="2:65" s="11" customFormat="1" ht="26" customHeight="1">
      <c r="B91" s="116"/>
      <c r="D91" s="117" t="s">
        <v>74</v>
      </c>
      <c r="E91" s="118" t="s">
        <v>506</v>
      </c>
      <c r="F91" s="118" t="s">
        <v>507</v>
      </c>
      <c r="I91" s="119"/>
      <c r="J91" s="120">
        <f>BK91</f>
        <v>0</v>
      </c>
      <c r="L91" s="116"/>
      <c r="M91" s="121"/>
      <c r="P91" s="122">
        <f>SUM(P92:P99)</f>
        <v>0</v>
      </c>
      <c r="R91" s="122">
        <f>SUM(R92:R99)</f>
        <v>0</v>
      </c>
      <c r="T91" s="123">
        <f>SUM(T92:T99)</f>
        <v>0</v>
      </c>
      <c r="AR91" s="117" t="s">
        <v>85</v>
      </c>
      <c r="AT91" s="124" t="s">
        <v>74</v>
      </c>
      <c r="AU91" s="124" t="s">
        <v>75</v>
      </c>
      <c r="AY91" s="117" t="s">
        <v>137</v>
      </c>
      <c r="BK91" s="125">
        <f>SUM(BK92:BK99)</f>
        <v>0</v>
      </c>
    </row>
    <row r="92" spans="2:65" s="1" customFormat="1" ht="37.75" customHeight="1">
      <c r="B92" s="128"/>
      <c r="C92" s="129" t="s">
        <v>75</v>
      </c>
      <c r="D92" s="129" t="s">
        <v>140</v>
      </c>
      <c r="E92" s="130" t="s">
        <v>508</v>
      </c>
      <c r="F92" s="131" t="s">
        <v>509</v>
      </c>
      <c r="G92" s="132" t="s">
        <v>255</v>
      </c>
      <c r="H92" s="133">
        <v>3</v>
      </c>
      <c r="I92" s="134"/>
      <c r="J92" s="135">
        <f>ROUND(I92*H92,2)</f>
        <v>0</v>
      </c>
      <c r="K92" s="131" t="s">
        <v>496</v>
      </c>
      <c r="L92" s="33"/>
      <c r="M92" s="136" t="s">
        <v>3</v>
      </c>
      <c r="N92" s="137" t="s">
        <v>46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9">
        <f>S92*H92</f>
        <v>0</v>
      </c>
      <c r="AR92" s="140" t="s">
        <v>198</v>
      </c>
      <c r="AT92" s="140" t="s">
        <v>140</v>
      </c>
      <c r="AU92" s="140" t="s">
        <v>83</v>
      </c>
      <c r="AY92" s="17" t="s">
        <v>137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7" t="s">
        <v>83</v>
      </c>
      <c r="BK92" s="141">
        <f>ROUND(I92*H92,2)</f>
        <v>0</v>
      </c>
      <c r="BL92" s="17" t="s">
        <v>198</v>
      </c>
      <c r="BM92" s="140" t="s">
        <v>510</v>
      </c>
    </row>
    <row r="93" spans="2:65" s="1" customFormat="1" ht="24">
      <c r="B93" s="33"/>
      <c r="D93" s="147" t="s">
        <v>498</v>
      </c>
      <c r="F93" s="184" t="s">
        <v>511</v>
      </c>
      <c r="I93" s="144"/>
      <c r="L93" s="33"/>
      <c r="M93" s="145"/>
      <c r="T93" s="54"/>
      <c r="AT93" s="17" t="s">
        <v>498</v>
      </c>
      <c r="AU93" s="17" t="s">
        <v>83</v>
      </c>
    </row>
    <row r="94" spans="2:65" s="13" customFormat="1" ht="12">
      <c r="B94" s="154"/>
      <c r="D94" s="147" t="s">
        <v>149</v>
      </c>
      <c r="E94" s="155" t="s">
        <v>3</v>
      </c>
      <c r="F94" s="156" t="s">
        <v>512</v>
      </c>
      <c r="H94" s="155" t="s">
        <v>3</v>
      </c>
      <c r="I94" s="157"/>
      <c r="L94" s="154"/>
      <c r="M94" s="158"/>
      <c r="T94" s="159"/>
      <c r="AT94" s="155" t="s">
        <v>149</v>
      </c>
      <c r="AU94" s="155" t="s">
        <v>83</v>
      </c>
      <c r="AV94" s="13" t="s">
        <v>83</v>
      </c>
      <c r="AW94" s="13" t="s">
        <v>36</v>
      </c>
      <c r="AX94" s="13" t="s">
        <v>75</v>
      </c>
      <c r="AY94" s="155" t="s">
        <v>137</v>
      </c>
    </row>
    <row r="95" spans="2:65" s="13" customFormat="1" ht="24">
      <c r="B95" s="154"/>
      <c r="D95" s="147" t="s">
        <v>149</v>
      </c>
      <c r="E95" s="155" t="s">
        <v>3</v>
      </c>
      <c r="F95" s="156" t="s">
        <v>513</v>
      </c>
      <c r="H95" s="155" t="s">
        <v>3</v>
      </c>
      <c r="I95" s="157"/>
      <c r="L95" s="154"/>
      <c r="M95" s="158"/>
      <c r="T95" s="159"/>
      <c r="AT95" s="155" t="s">
        <v>149</v>
      </c>
      <c r="AU95" s="155" t="s">
        <v>83</v>
      </c>
      <c r="AV95" s="13" t="s">
        <v>83</v>
      </c>
      <c r="AW95" s="13" t="s">
        <v>36</v>
      </c>
      <c r="AX95" s="13" t="s">
        <v>75</v>
      </c>
      <c r="AY95" s="155" t="s">
        <v>137</v>
      </c>
    </row>
    <row r="96" spans="2:65" s="12" customFormat="1" ht="12">
      <c r="B96" s="146"/>
      <c r="D96" s="147" t="s">
        <v>149</v>
      </c>
      <c r="E96" s="148" t="s">
        <v>3</v>
      </c>
      <c r="F96" s="149" t="s">
        <v>514</v>
      </c>
      <c r="H96" s="150">
        <v>3</v>
      </c>
      <c r="I96" s="151"/>
      <c r="L96" s="146"/>
      <c r="M96" s="152"/>
      <c r="T96" s="153"/>
      <c r="AT96" s="148" t="s">
        <v>149</v>
      </c>
      <c r="AU96" s="148" t="s">
        <v>83</v>
      </c>
      <c r="AV96" s="12" t="s">
        <v>85</v>
      </c>
      <c r="AW96" s="12" t="s">
        <v>36</v>
      </c>
      <c r="AX96" s="12" t="s">
        <v>75</v>
      </c>
      <c r="AY96" s="148" t="s">
        <v>137</v>
      </c>
    </row>
    <row r="97" spans="2:65" s="14" customFormat="1" ht="12">
      <c r="B97" s="160"/>
      <c r="D97" s="147" t="s">
        <v>149</v>
      </c>
      <c r="E97" s="161" t="s">
        <v>3</v>
      </c>
      <c r="F97" s="162" t="s">
        <v>172</v>
      </c>
      <c r="H97" s="163">
        <v>3</v>
      </c>
      <c r="I97" s="164"/>
      <c r="L97" s="160"/>
      <c r="M97" s="165"/>
      <c r="T97" s="166"/>
      <c r="AT97" s="161" t="s">
        <v>149</v>
      </c>
      <c r="AU97" s="161" t="s">
        <v>83</v>
      </c>
      <c r="AV97" s="14" t="s">
        <v>145</v>
      </c>
      <c r="AW97" s="14" t="s">
        <v>36</v>
      </c>
      <c r="AX97" s="14" t="s">
        <v>83</v>
      </c>
      <c r="AY97" s="161" t="s">
        <v>137</v>
      </c>
    </row>
    <row r="98" spans="2:65" s="1" customFormat="1" ht="24.25" customHeight="1">
      <c r="B98" s="128"/>
      <c r="C98" s="129" t="s">
        <v>75</v>
      </c>
      <c r="D98" s="129" t="s">
        <v>140</v>
      </c>
      <c r="E98" s="130" t="s">
        <v>515</v>
      </c>
      <c r="F98" s="131" t="s">
        <v>516</v>
      </c>
      <c r="G98" s="132" t="s">
        <v>153</v>
      </c>
      <c r="H98" s="133">
        <v>0.40600000000000003</v>
      </c>
      <c r="I98" s="134"/>
      <c r="J98" s="135">
        <f>ROUND(I98*H98,2)</f>
        <v>0</v>
      </c>
      <c r="K98" s="131" t="s">
        <v>496</v>
      </c>
      <c r="L98" s="33"/>
      <c r="M98" s="136" t="s">
        <v>3</v>
      </c>
      <c r="N98" s="137" t="s">
        <v>46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9">
        <f>S98*H98</f>
        <v>0</v>
      </c>
      <c r="AR98" s="140" t="s">
        <v>198</v>
      </c>
      <c r="AT98" s="140" t="s">
        <v>140</v>
      </c>
      <c r="AU98" s="140" t="s">
        <v>83</v>
      </c>
      <c r="AY98" s="17" t="s">
        <v>137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7" t="s">
        <v>83</v>
      </c>
      <c r="BK98" s="141">
        <f>ROUND(I98*H98,2)</f>
        <v>0</v>
      </c>
      <c r="BL98" s="17" t="s">
        <v>198</v>
      </c>
      <c r="BM98" s="140" t="s">
        <v>517</v>
      </c>
    </row>
    <row r="99" spans="2:65" s="1" customFormat="1" ht="24">
      <c r="B99" s="33"/>
      <c r="D99" s="147" t="s">
        <v>498</v>
      </c>
      <c r="F99" s="184" t="s">
        <v>518</v>
      </c>
      <c r="I99" s="144"/>
      <c r="L99" s="33"/>
      <c r="M99" s="145"/>
      <c r="T99" s="54"/>
      <c r="AT99" s="17" t="s">
        <v>498</v>
      </c>
      <c r="AU99" s="17" t="s">
        <v>83</v>
      </c>
    </row>
    <row r="100" spans="2:65" s="11" customFormat="1" ht="26" customHeight="1">
      <c r="B100" s="116"/>
      <c r="D100" s="117" t="s">
        <v>74</v>
      </c>
      <c r="E100" s="118" t="s">
        <v>519</v>
      </c>
      <c r="F100" s="118" t="s">
        <v>520</v>
      </c>
      <c r="I100" s="119"/>
      <c r="J100" s="120">
        <f>BK100</f>
        <v>0</v>
      </c>
      <c r="L100" s="116"/>
      <c r="M100" s="121"/>
      <c r="P100" s="122">
        <f>SUM(P101:P105)</f>
        <v>0</v>
      </c>
      <c r="R100" s="122">
        <f>SUM(R101:R105)</f>
        <v>4.9300000000000004E-3</v>
      </c>
      <c r="T100" s="123">
        <f>SUM(T101:T105)</f>
        <v>0</v>
      </c>
      <c r="AR100" s="117" t="s">
        <v>85</v>
      </c>
      <c r="AT100" s="124" t="s">
        <v>74</v>
      </c>
      <c r="AU100" s="124" t="s">
        <v>75</v>
      </c>
      <c r="AY100" s="117" t="s">
        <v>137</v>
      </c>
      <c r="BK100" s="125">
        <f>SUM(BK101:BK105)</f>
        <v>0</v>
      </c>
    </row>
    <row r="101" spans="2:65" s="1" customFormat="1" ht="37.75" customHeight="1">
      <c r="B101" s="128"/>
      <c r="C101" s="129" t="s">
        <v>83</v>
      </c>
      <c r="D101" s="129" t="s">
        <v>140</v>
      </c>
      <c r="E101" s="130" t="s">
        <v>521</v>
      </c>
      <c r="F101" s="131" t="s">
        <v>522</v>
      </c>
      <c r="G101" s="132" t="s">
        <v>486</v>
      </c>
      <c r="H101" s="133">
        <v>1</v>
      </c>
      <c r="I101" s="134"/>
      <c r="J101" s="135">
        <f>ROUND(I101*H101,2)</f>
        <v>0</v>
      </c>
      <c r="K101" s="131" t="s">
        <v>523</v>
      </c>
      <c r="L101" s="33"/>
      <c r="M101" s="136" t="s">
        <v>3</v>
      </c>
      <c r="N101" s="137" t="s">
        <v>46</v>
      </c>
      <c r="P101" s="138">
        <f>O101*H101</f>
        <v>0</v>
      </c>
      <c r="Q101" s="138">
        <v>4.9300000000000004E-3</v>
      </c>
      <c r="R101" s="138">
        <f>Q101*H101</f>
        <v>4.9300000000000004E-3</v>
      </c>
      <c r="S101" s="138">
        <v>0</v>
      </c>
      <c r="T101" s="139">
        <f>S101*H101</f>
        <v>0</v>
      </c>
      <c r="AR101" s="140" t="s">
        <v>198</v>
      </c>
      <c r="AT101" s="140" t="s">
        <v>140</v>
      </c>
      <c r="AU101" s="140" t="s">
        <v>83</v>
      </c>
      <c r="AY101" s="17" t="s">
        <v>137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7" t="s">
        <v>83</v>
      </c>
      <c r="BK101" s="141">
        <f>ROUND(I101*H101,2)</f>
        <v>0</v>
      </c>
      <c r="BL101" s="17" t="s">
        <v>198</v>
      </c>
      <c r="BM101" s="140" t="s">
        <v>524</v>
      </c>
    </row>
    <row r="102" spans="2:65" s="1" customFormat="1" ht="11">
      <c r="B102" s="33"/>
      <c r="D102" s="142" t="s">
        <v>147</v>
      </c>
      <c r="F102" s="143" t="s">
        <v>525</v>
      </c>
      <c r="I102" s="144"/>
      <c r="L102" s="33"/>
      <c r="M102" s="145"/>
      <c r="T102" s="54"/>
      <c r="AT102" s="17" t="s">
        <v>147</v>
      </c>
      <c r="AU102" s="17" t="s">
        <v>83</v>
      </c>
    </row>
    <row r="103" spans="2:65" s="1" customFormat="1" ht="37.75" customHeight="1">
      <c r="B103" s="128"/>
      <c r="C103" s="129" t="s">
        <v>75</v>
      </c>
      <c r="D103" s="129" t="s">
        <v>140</v>
      </c>
      <c r="E103" s="130" t="s">
        <v>526</v>
      </c>
      <c r="F103" s="131" t="s">
        <v>527</v>
      </c>
      <c r="G103" s="132" t="s">
        <v>276</v>
      </c>
      <c r="H103" s="133">
        <v>1</v>
      </c>
      <c r="I103" s="134"/>
      <c r="J103" s="135">
        <f>ROUND(I103*H103,2)</f>
        <v>0</v>
      </c>
      <c r="K103" s="131" t="s">
        <v>496</v>
      </c>
      <c r="L103" s="33"/>
      <c r="M103" s="136" t="s">
        <v>3</v>
      </c>
      <c r="N103" s="137" t="s">
        <v>46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9">
        <f>S103*H103</f>
        <v>0</v>
      </c>
      <c r="AR103" s="140" t="s">
        <v>198</v>
      </c>
      <c r="AT103" s="140" t="s">
        <v>140</v>
      </c>
      <c r="AU103" s="140" t="s">
        <v>83</v>
      </c>
      <c r="AY103" s="17" t="s">
        <v>137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7" t="s">
        <v>83</v>
      </c>
      <c r="BK103" s="141">
        <f>ROUND(I103*H103,2)</f>
        <v>0</v>
      </c>
      <c r="BL103" s="17" t="s">
        <v>198</v>
      </c>
      <c r="BM103" s="140" t="s">
        <v>318</v>
      </c>
    </row>
    <row r="104" spans="2:65" s="1" customFormat="1" ht="24.25" customHeight="1">
      <c r="B104" s="128"/>
      <c r="C104" s="129" t="s">
        <v>75</v>
      </c>
      <c r="D104" s="129" t="s">
        <v>140</v>
      </c>
      <c r="E104" s="130" t="s">
        <v>528</v>
      </c>
      <c r="F104" s="131" t="s">
        <v>529</v>
      </c>
      <c r="G104" s="132" t="s">
        <v>153</v>
      </c>
      <c r="H104" s="133">
        <v>3.3000000000000002E-2</v>
      </c>
      <c r="I104" s="134"/>
      <c r="J104" s="135">
        <f>ROUND(I104*H104,2)</f>
        <v>0</v>
      </c>
      <c r="K104" s="131" t="s">
        <v>496</v>
      </c>
      <c r="L104" s="33"/>
      <c r="M104" s="136" t="s">
        <v>3</v>
      </c>
      <c r="N104" s="137" t="s">
        <v>46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198</v>
      </c>
      <c r="AT104" s="140" t="s">
        <v>140</v>
      </c>
      <c r="AU104" s="140" t="s">
        <v>83</v>
      </c>
      <c r="AY104" s="17" t="s">
        <v>137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7" t="s">
        <v>83</v>
      </c>
      <c r="BK104" s="141">
        <f>ROUND(I104*H104,2)</f>
        <v>0</v>
      </c>
      <c r="BL104" s="17" t="s">
        <v>198</v>
      </c>
      <c r="BM104" s="140" t="s">
        <v>375</v>
      </c>
    </row>
    <row r="105" spans="2:65" s="1" customFormat="1" ht="24">
      <c r="B105" s="33"/>
      <c r="D105" s="147" t="s">
        <v>498</v>
      </c>
      <c r="F105" s="184" t="s">
        <v>518</v>
      </c>
      <c r="I105" s="144"/>
      <c r="L105" s="33"/>
      <c r="M105" s="177"/>
      <c r="N105" s="178"/>
      <c r="O105" s="178"/>
      <c r="P105" s="178"/>
      <c r="Q105" s="178"/>
      <c r="R105" s="178"/>
      <c r="S105" s="178"/>
      <c r="T105" s="179"/>
      <c r="AT105" s="17" t="s">
        <v>498</v>
      </c>
      <c r="AU105" s="17" t="s">
        <v>83</v>
      </c>
    </row>
    <row r="106" spans="2:65" s="1" customFormat="1" ht="7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3"/>
    </row>
  </sheetData>
  <autoFilter ref="C81:K105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102" r:id="rId1" xr:uid="{00000000-0004-0000-03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8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306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94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101</v>
      </c>
      <c r="L4" s="20"/>
      <c r="M4" s="86" t="s">
        <v>11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07" t="str">
        <f>'Rekapitulace stavby'!K6</f>
        <v>Centrum robotiky v areálu VŠB-neuznatelné náklady</v>
      </c>
      <c r="F7" s="308"/>
      <c r="G7" s="308"/>
      <c r="H7" s="308"/>
      <c r="L7" s="20"/>
    </row>
    <row r="8" spans="2:46" s="1" customFormat="1" ht="12" customHeight="1">
      <c r="B8" s="33"/>
      <c r="D8" s="27" t="s">
        <v>102</v>
      </c>
      <c r="L8" s="33"/>
    </row>
    <row r="9" spans="2:46" s="1" customFormat="1" ht="16.5" customHeight="1">
      <c r="B9" s="33"/>
      <c r="E9" s="269" t="s">
        <v>530</v>
      </c>
      <c r="F9" s="309"/>
      <c r="G9" s="309"/>
      <c r="H9" s="309"/>
      <c r="L9" s="33"/>
    </row>
    <row r="10" spans="2:46" s="1" customFormat="1" ht="11">
      <c r="B10" s="33"/>
      <c r="L10" s="33"/>
    </row>
    <row r="11" spans="2:46" s="1" customFormat="1" ht="12" customHeight="1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5" customHeight="1">
      <c r="B13" s="33"/>
      <c r="L13" s="33"/>
    </row>
    <row r="14" spans="2:46" s="1" customFormat="1" ht="12" customHeight="1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10" t="str">
        <f>'Rekapitulace stavby'!E14</f>
        <v>Vyplň údaj</v>
      </c>
      <c r="F18" s="290"/>
      <c r="G18" s="290"/>
      <c r="H18" s="290"/>
      <c r="I18" s="27" t="s">
        <v>31</v>
      </c>
      <c r="J18" s="28" t="str">
        <f>'Rekapitulace stavby'!AN14</f>
        <v>Vyplň údaj</v>
      </c>
      <c r="L18" s="33"/>
    </row>
    <row r="19" spans="2:12" s="1" customFormat="1" ht="7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" customHeight="1">
      <c r="B22" s="33"/>
      <c r="L22" s="33"/>
    </row>
    <row r="23" spans="2:12" s="1" customFormat="1" ht="12" customHeight="1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" customHeight="1">
      <c r="B25" s="33"/>
      <c r="L25" s="33"/>
    </row>
    <row r="26" spans="2:12" s="1" customFormat="1" ht="12" customHeight="1">
      <c r="B26" s="33"/>
      <c r="D26" s="27" t="s">
        <v>39</v>
      </c>
      <c r="L26" s="33"/>
    </row>
    <row r="27" spans="2:12" s="7" customFormat="1" ht="16.5" customHeight="1">
      <c r="B27" s="87"/>
      <c r="E27" s="295" t="s">
        <v>3</v>
      </c>
      <c r="F27" s="295"/>
      <c r="G27" s="295"/>
      <c r="H27" s="295"/>
      <c r="L27" s="87"/>
    </row>
    <row r="28" spans="2:12" s="1" customFormat="1" ht="7" customHeight="1">
      <c r="B28" s="33"/>
      <c r="L28" s="33"/>
    </row>
    <row r="29" spans="2:12" s="1" customFormat="1" ht="7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>
      <c r="B30" s="33"/>
      <c r="D30" s="88" t="s">
        <v>41</v>
      </c>
      <c r="J30" s="64">
        <f>ROUND(J83, 2)</f>
        <v>0</v>
      </c>
      <c r="L30" s="33"/>
    </row>
    <row r="31" spans="2:12" s="1" customFormat="1" ht="7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" customHeight="1">
      <c r="B33" s="33"/>
      <c r="D33" s="53" t="s">
        <v>45</v>
      </c>
      <c r="E33" s="27" t="s">
        <v>46</v>
      </c>
      <c r="F33" s="89">
        <f>ROUND((SUM(BE83:BE107)),  2)</f>
        <v>0</v>
      </c>
      <c r="I33" s="90">
        <v>0.21</v>
      </c>
      <c r="J33" s="89">
        <f>ROUND(((SUM(BE83:BE107))*I33),  2)</f>
        <v>0</v>
      </c>
      <c r="L33" s="33"/>
    </row>
    <row r="34" spans="2:12" s="1" customFormat="1" ht="14.5" customHeight="1">
      <c r="B34" s="33"/>
      <c r="E34" s="27" t="s">
        <v>47</v>
      </c>
      <c r="F34" s="89">
        <f>ROUND((SUM(BF83:BF107)),  2)</f>
        <v>0</v>
      </c>
      <c r="I34" s="90">
        <v>0.15</v>
      </c>
      <c r="J34" s="89">
        <f>ROUND(((SUM(BF83:BF107))*I34),  2)</f>
        <v>0</v>
      </c>
      <c r="L34" s="33"/>
    </row>
    <row r="35" spans="2:12" s="1" customFormat="1" ht="14.5" hidden="1" customHeight="1">
      <c r="B35" s="33"/>
      <c r="E35" s="27" t="s">
        <v>48</v>
      </c>
      <c r="F35" s="89">
        <f>ROUND((SUM(BG83:BG107)),  2)</f>
        <v>0</v>
      </c>
      <c r="I35" s="90">
        <v>0.21</v>
      </c>
      <c r="J35" s="89">
        <f>0</f>
        <v>0</v>
      </c>
      <c r="L35" s="33"/>
    </row>
    <row r="36" spans="2:12" s="1" customFormat="1" ht="14.5" hidden="1" customHeight="1">
      <c r="B36" s="33"/>
      <c r="E36" s="27" t="s">
        <v>49</v>
      </c>
      <c r="F36" s="89">
        <f>ROUND((SUM(BH83:BH107)),  2)</f>
        <v>0</v>
      </c>
      <c r="I36" s="90">
        <v>0.15</v>
      </c>
      <c r="J36" s="89">
        <f>0</f>
        <v>0</v>
      </c>
      <c r="L36" s="33"/>
    </row>
    <row r="37" spans="2:12" s="1" customFormat="1" ht="14.5" hidden="1" customHeight="1">
      <c r="B37" s="33"/>
      <c r="E37" s="27" t="s">
        <v>50</v>
      </c>
      <c r="F37" s="89">
        <f>ROUND((SUM(BI83:BI107)),  2)</f>
        <v>0</v>
      </c>
      <c r="I37" s="90">
        <v>0</v>
      </c>
      <c r="J37" s="89">
        <f>0</f>
        <v>0</v>
      </c>
      <c r="L37" s="33"/>
    </row>
    <row r="38" spans="2:12" s="1" customFormat="1" ht="7" customHeight="1">
      <c r="B38" s="33"/>
      <c r="L38" s="33"/>
    </row>
    <row r="39" spans="2:12" s="1" customFormat="1" ht="25.5" customHeight="1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" customHeight="1">
      <c r="B45" s="33"/>
      <c r="C45" s="21" t="s">
        <v>104</v>
      </c>
      <c r="L45" s="33"/>
    </row>
    <row r="46" spans="2:12" s="1" customFormat="1" ht="7" customHeight="1">
      <c r="B46" s="33"/>
      <c r="L46" s="33"/>
    </row>
    <row r="47" spans="2:12" s="1" customFormat="1" ht="12" customHeight="1">
      <c r="B47" s="33"/>
      <c r="C47" s="27" t="s">
        <v>17</v>
      </c>
      <c r="L47" s="33"/>
    </row>
    <row r="48" spans="2:12" s="1" customFormat="1" ht="16.5" customHeight="1">
      <c r="B48" s="33"/>
      <c r="E48" s="307" t="str">
        <f>E7</f>
        <v>Centrum robotiky v areálu VŠB-neuznatelné náklady</v>
      </c>
      <c r="F48" s="308"/>
      <c r="G48" s="308"/>
      <c r="H48" s="308"/>
      <c r="L48" s="33"/>
    </row>
    <row r="49" spans="2:47" s="1" customFormat="1" ht="12" customHeight="1">
      <c r="B49" s="33"/>
      <c r="C49" s="27" t="s">
        <v>102</v>
      </c>
      <c r="L49" s="33"/>
    </row>
    <row r="50" spans="2:47" s="1" customFormat="1" ht="16.5" customHeight="1">
      <c r="B50" s="33"/>
      <c r="E50" s="269" t="str">
        <f>E9</f>
        <v>2102705 - Vytápění</v>
      </c>
      <c r="F50" s="309"/>
      <c r="G50" s="309"/>
      <c r="H50" s="309"/>
      <c r="L50" s="33"/>
    </row>
    <row r="51" spans="2:47" s="1" customFormat="1" ht="7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" customHeight="1">
      <c r="B53" s="33"/>
      <c r="L53" s="33"/>
    </row>
    <row r="54" spans="2:47" s="1" customFormat="1" ht="25.75" customHeight="1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5" customHeight="1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2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25" customHeight="1">
      <c r="B58" s="33"/>
      <c r="L58" s="33"/>
    </row>
    <row r="59" spans="2:47" s="1" customFormat="1" ht="22.75" customHeight="1">
      <c r="B59" s="33"/>
      <c r="C59" s="99" t="s">
        <v>73</v>
      </c>
      <c r="J59" s="64">
        <f>J83</f>
        <v>0</v>
      </c>
      <c r="L59" s="33"/>
      <c r="AU59" s="17" t="s">
        <v>107</v>
      </c>
    </row>
    <row r="60" spans="2:47" s="8" customFormat="1" ht="25" customHeight="1">
      <c r="B60" s="100"/>
      <c r="D60" s="101" t="s">
        <v>531</v>
      </c>
      <c r="E60" s="102"/>
      <c r="F60" s="102"/>
      <c r="G60" s="102"/>
      <c r="H60" s="102"/>
      <c r="I60" s="102"/>
      <c r="J60" s="103">
        <f>J84</f>
        <v>0</v>
      </c>
      <c r="L60" s="100"/>
    </row>
    <row r="61" spans="2:47" s="8" customFormat="1" ht="25" customHeight="1">
      <c r="B61" s="100"/>
      <c r="D61" s="101" t="s">
        <v>532</v>
      </c>
      <c r="E61" s="102"/>
      <c r="F61" s="102"/>
      <c r="G61" s="102"/>
      <c r="H61" s="102"/>
      <c r="I61" s="102"/>
      <c r="J61" s="103">
        <f>J89</f>
        <v>0</v>
      </c>
      <c r="L61" s="100"/>
    </row>
    <row r="62" spans="2:47" s="8" customFormat="1" ht="25" customHeight="1">
      <c r="B62" s="100"/>
      <c r="D62" s="101" t="s">
        <v>533</v>
      </c>
      <c r="E62" s="102"/>
      <c r="F62" s="102"/>
      <c r="G62" s="102"/>
      <c r="H62" s="102"/>
      <c r="I62" s="102"/>
      <c r="J62" s="103">
        <f>J98</f>
        <v>0</v>
      </c>
      <c r="L62" s="100"/>
    </row>
    <row r="63" spans="2:47" s="8" customFormat="1" ht="25" customHeight="1">
      <c r="B63" s="100"/>
      <c r="D63" s="101" t="s">
        <v>534</v>
      </c>
      <c r="E63" s="102"/>
      <c r="F63" s="102"/>
      <c r="G63" s="102"/>
      <c r="H63" s="102"/>
      <c r="I63" s="102"/>
      <c r="J63" s="103">
        <f>J105</f>
        <v>0</v>
      </c>
      <c r="L63" s="100"/>
    </row>
    <row r="64" spans="2:47" s="1" customFormat="1" ht="21.75" customHeight="1">
      <c r="B64" s="33"/>
      <c r="L64" s="33"/>
    </row>
    <row r="65" spans="2:12" s="1" customFormat="1" ht="7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7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5" customHeight="1">
      <c r="B70" s="33"/>
      <c r="C70" s="21" t="s">
        <v>122</v>
      </c>
      <c r="L70" s="33"/>
    </row>
    <row r="71" spans="2:12" s="1" customFormat="1" ht="7" customHeight="1">
      <c r="B71" s="33"/>
      <c r="L71" s="33"/>
    </row>
    <row r="72" spans="2:12" s="1" customFormat="1" ht="12" customHeight="1">
      <c r="B72" s="33"/>
      <c r="C72" s="27" t="s">
        <v>17</v>
      </c>
      <c r="L72" s="33"/>
    </row>
    <row r="73" spans="2:12" s="1" customFormat="1" ht="16.5" customHeight="1">
      <c r="B73" s="33"/>
      <c r="E73" s="307" t="str">
        <f>E7</f>
        <v>Centrum robotiky v areálu VŠB-neuznatelné náklady</v>
      </c>
      <c r="F73" s="308"/>
      <c r="G73" s="308"/>
      <c r="H73" s="308"/>
      <c r="L73" s="33"/>
    </row>
    <row r="74" spans="2:12" s="1" customFormat="1" ht="12" customHeight="1">
      <c r="B74" s="33"/>
      <c r="C74" s="27" t="s">
        <v>102</v>
      </c>
      <c r="L74" s="33"/>
    </row>
    <row r="75" spans="2:12" s="1" customFormat="1" ht="16.5" customHeight="1">
      <c r="B75" s="33"/>
      <c r="E75" s="269" t="str">
        <f>E9</f>
        <v>2102705 - Vytápění</v>
      </c>
      <c r="F75" s="309"/>
      <c r="G75" s="309"/>
      <c r="H75" s="309"/>
      <c r="L75" s="33"/>
    </row>
    <row r="76" spans="2:12" s="1" customFormat="1" ht="7" customHeight="1">
      <c r="B76" s="33"/>
      <c r="L76" s="33"/>
    </row>
    <row r="77" spans="2:12" s="1" customFormat="1" ht="12" customHeight="1">
      <c r="B77" s="33"/>
      <c r="C77" s="27" t="s">
        <v>22</v>
      </c>
      <c r="F77" s="25" t="str">
        <f>F12</f>
        <v>Ostrava - Poruba</v>
      </c>
      <c r="I77" s="27" t="s">
        <v>24</v>
      </c>
      <c r="J77" s="50" t="str">
        <f>IF(J12="","",J12)</f>
        <v>20. 7. 2021</v>
      </c>
      <c r="L77" s="33"/>
    </row>
    <row r="78" spans="2:12" s="1" customFormat="1" ht="7" customHeight="1">
      <c r="B78" s="33"/>
      <c r="L78" s="33"/>
    </row>
    <row r="79" spans="2:12" s="1" customFormat="1" ht="25.75" customHeight="1">
      <c r="B79" s="33"/>
      <c r="C79" s="27" t="s">
        <v>28</v>
      </c>
      <c r="F79" s="25" t="str">
        <f>E15</f>
        <v>VŠB- TU Ostrava</v>
      </c>
      <c r="I79" s="27" t="s">
        <v>34</v>
      </c>
      <c r="J79" s="31" t="str">
        <f>E21</f>
        <v>Archi Bim Ostrava - Pustkovec</v>
      </c>
      <c r="L79" s="33"/>
    </row>
    <row r="80" spans="2:12" s="1" customFormat="1" ht="15.25" customHeight="1">
      <c r="B80" s="33"/>
      <c r="C80" s="27" t="s">
        <v>32</v>
      </c>
      <c r="F80" s="25" t="str">
        <f>IF(E18="","",E18)</f>
        <v>Vyplň údaj</v>
      </c>
      <c r="I80" s="27" t="s">
        <v>37</v>
      </c>
      <c r="J80" s="31" t="str">
        <f>E24</f>
        <v>Anna Mužná</v>
      </c>
      <c r="L80" s="33"/>
    </row>
    <row r="81" spans="2:65" s="1" customFormat="1" ht="10.25" customHeight="1">
      <c r="B81" s="33"/>
      <c r="L81" s="33"/>
    </row>
    <row r="82" spans="2:65" s="10" customFormat="1" ht="29.25" customHeight="1">
      <c r="B82" s="108"/>
      <c r="C82" s="109" t="s">
        <v>123</v>
      </c>
      <c r="D82" s="110" t="s">
        <v>60</v>
      </c>
      <c r="E82" s="110" t="s">
        <v>56</v>
      </c>
      <c r="F82" s="110" t="s">
        <v>57</v>
      </c>
      <c r="G82" s="110" t="s">
        <v>124</v>
      </c>
      <c r="H82" s="110" t="s">
        <v>125</v>
      </c>
      <c r="I82" s="110" t="s">
        <v>126</v>
      </c>
      <c r="J82" s="110" t="s">
        <v>106</v>
      </c>
      <c r="K82" s="111" t="s">
        <v>127</v>
      </c>
      <c r="L82" s="108"/>
      <c r="M82" s="57" t="s">
        <v>3</v>
      </c>
      <c r="N82" s="58" t="s">
        <v>45</v>
      </c>
      <c r="O82" s="58" t="s">
        <v>128</v>
      </c>
      <c r="P82" s="58" t="s">
        <v>129</v>
      </c>
      <c r="Q82" s="58" t="s">
        <v>130</v>
      </c>
      <c r="R82" s="58" t="s">
        <v>131</v>
      </c>
      <c r="S82" s="58" t="s">
        <v>132</v>
      </c>
      <c r="T82" s="59" t="s">
        <v>133</v>
      </c>
    </row>
    <row r="83" spans="2:65" s="1" customFormat="1" ht="22.75" customHeight="1">
      <c r="B83" s="33"/>
      <c r="C83" s="62" t="s">
        <v>134</v>
      </c>
      <c r="J83" s="112">
        <f>BK83</f>
        <v>0</v>
      </c>
      <c r="L83" s="33"/>
      <c r="M83" s="60"/>
      <c r="N83" s="51"/>
      <c r="O83" s="51"/>
      <c r="P83" s="113">
        <f>P84+P89+P98+P105</f>
        <v>0</v>
      </c>
      <c r="Q83" s="51"/>
      <c r="R83" s="113">
        <f>R84+R89+R98+R105</f>
        <v>0</v>
      </c>
      <c r="S83" s="51"/>
      <c r="T83" s="114">
        <f>T84+T89+T98+T105</f>
        <v>0</v>
      </c>
      <c r="AT83" s="17" t="s">
        <v>74</v>
      </c>
      <c r="AU83" s="17" t="s">
        <v>107</v>
      </c>
      <c r="BK83" s="115">
        <f>BK84+BK89+BK98+BK105</f>
        <v>0</v>
      </c>
    </row>
    <row r="84" spans="2:65" s="11" customFormat="1" ht="26" customHeight="1">
      <c r="B84" s="116"/>
      <c r="D84" s="117" t="s">
        <v>74</v>
      </c>
      <c r="E84" s="118" t="s">
        <v>535</v>
      </c>
      <c r="F84" s="118" t="s">
        <v>536</v>
      </c>
      <c r="I84" s="119"/>
      <c r="J84" s="120">
        <f>BK84</f>
        <v>0</v>
      </c>
      <c r="L84" s="116"/>
      <c r="M84" s="121"/>
      <c r="P84" s="122">
        <f>SUM(P85:P88)</f>
        <v>0</v>
      </c>
      <c r="R84" s="122">
        <f>SUM(R85:R88)</f>
        <v>0</v>
      </c>
      <c r="T84" s="123">
        <f>SUM(T85:T88)</f>
        <v>0</v>
      </c>
      <c r="AR84" s="117" t="s">
        <v>85</v>
      </c>
      <c r="AT84" s="124" t="s">
        <v>74</v>
      </c>
      <c r="AU84" s="124" t="s">
        <v>75</v>
      </c>
      <c r="AY84" s="117" t="s">
        <v>137</v>
      </c>
      <c r="BK84" s="125">
        <f>SUM(BK85:BK88)</f>
        <v>0</v>
      </c>
    </row>
    <row r="85" spans="2:65" s="1" customFormat="1" ht="37.75" customHeight="1">
      <c r="B85" s="128"/>
      <c r="C85" s="129" t="s">
        <v>145</v>
      </c>
      <c r="D85" s="129" t="s">
        <v>140</v>
      </c>
      <c r="E85" s="130" t="s">
        <v>537</v>
      </c>
      <c r="F85" s="131" t="s">
        <v>538</v>
      </c>
      <c r="G85" s="132" t="s">
        <v>255</v>
      </c>
      <c r="H85" s="133">
        <v>6</v>
      </c>
      <c r="I85" s="134"/>
      <c r="J85" s="135">
        <f>ROUND(I85*H85,2)</f>
        <v>0</v>
      </c>
      <c r="K85" s="131" t="s">
        <v>496</v>
      </c>
      <c r="L85" s="33"/>
      <c r="M85" s="136" t="s">
        <v>3</v>
      </c>
      <c r="N85" s="137" t="s">
        <v>46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AR85" s="140" t="s">
        <v>198</v>
      </c>
      <c r="AT85" s="140" t="s">
        <v>140</v>
      </c>
      <c r="AU85" s="140" t="s">
        <v>83</v>
      </c>
      <c r="AY85" s="17" t="s">
        <v>137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7" t="s">
        <v>83</v>
      </c>
      <c r="BK85" s="141">
        <f>ROUND(I85*H85,2)</f>
        <v>0</v>
      </c>
      <c r="BL85" s="17" t="s">
        <v>198</v>
      </c>
      <c r="BM85" s="140" t="s">
        <v>179</v>
      </c>
    </row>
    <row r="86" spans="2:65" s="13" customFormat="1" ht="12">
      <c r="B86" s="154"/>
      <c r="D86" s="147" t="s">
        <v>149</v>
      </c>
      <c r="E86" s="155" t="s">
        <v>3</v>
      </c>
      <c r="F86" s="156" t="s">
        <v>512</v>
      </c>
      <c r="H86" s="155" t="s">
        <v>3</v>
      </c>
      <c r="I86" s="157"/>
      <c r="L86" s="154"/>
      <c r="M86" s="158"/>
      <c r="T86" s="159"/>
      <c r="AT86" s="155" t="s">
        <v>149</v>
      </c>
      <c r="AU86" s="155" t="s">
        <v>83</v>
      </c>
      <c r="AV86" s="13" t="s">
        <v>83</v>
      </c>
      <c r="AW86" s="13" t="s">
        <v>36</v>
      </c>
      <c r="AX86" s="13" t="s">
        <v>75</v>
      </c>
      <c r="AY86" s="155" t="s">
        <v>137</v>
      </c>
    </row>
    <row r="87" spans="2:65" s="12" customFormat="1" ht="12">
      <c r="B87" s="146"/>
      <c r="D87" s="147" t="s">
        <v>149</v>
      </c>
      <c r="E87" s="148" t="s">
        <v>3</v>
      </c>
      <c r="F87" s="149" t="s">
        <v>539</v>
      </c>
      <c r="H87" s="150">
        <v>6</v>
      </c>
      <c r="I87" s="151"/>
      <c r="L87" s="146"/>
      <c r="M87" s="152"/>
      <c r="T87" s="153"/>
      <c r="AT87" s="148" t="s">
        <v>149</v>
      </c>
      <c r="AU87" s="148" t="s">
        <v>83</v>
      </c>
      <c r="AV87" s="12" t="s">
        <v>85</v>
      </c>
      <c r="AW87" s="12" t="s">
        <v>36</v>
      </c>
      <c r="AX87" s="12" t="s">
        <v>75</v>
      </c>
      <c r="AY87" s="148" t="s">
        <v>137</v>
      </c>
    </row>
    <row r="88" spans="2:65" s="14" customFormat="1" ht="12">
      <c r="B88" s="160"/>
      <c r="D88" s="147" t="s">
        <v>149</v>
      </c>
      <c r="E88" s="161" t="s">
        <v>3</v>
      </c>
      <c r="F88" s="162" t="s">
        <v>172</v>
      </c>
      <c r="H88" s="163">
        <v>6</v>
      </c>
      <c r="I88" s="164"/>
      <c r="L88" s="160"/>
      <c r="M88" s="165"/>
      <c r="T88" s="166"/>
      <c r="AT88" s="161" t="s">
        <v>149</v>
      </c>
      <c r="AU88" s="161" t="s">
        <v>83</v>
      </c>
      <c r="AV88" s="14" t="s">
        <v>145</v>
      </c>
      <c r="AW88" s="14" t="s">
        <v>36</v>
      </c>
      <c r="AX88" s="14" t="s">
        <v>83</v>
      </c>
      <c r="AY88" s="161" t="s">
        <v>137</v>
      </c>
    </row>
    <row r="89" spans="2:65" s="11" customFormat="1" ht="26" customHeight="1">
      <c r="B89" s="116"/>
      <c r="D89" s="117" t="s">
        <v>74</v>
      </c>
      <c r="E89" s="118" t="s">
        <v>540</v>
      </c>
      <c r="F89" s="118" t="s">
        <v>541</v>
      </c>
      <c r="I89" s="119"/>
      <c r="J89" s="120">
        <f>BK89</f>
        <v>0</v>
      </c>
      <c r="L89" s="116"/>
      <c r="M89" s="121"/>
      <c r="P89" s="122">
        <f>SUM(P90:P97)</f>
        <v>0</v>
      </c>
      <c r="R89" s="122">
        <f>SUM(R90:R97)</f>
        <v>0</v>
      </c>
      <c r="T89" s="123">
        <f>SUM(T90:T97)</f>
        <v>0</v>
      </c>
      <c r="AR89" s="117" t="s">
        <v>85</v>
      </c>
      <c r="AT89" s="124" t="s">
        <v>74</v>
      </c>
      <c r="AU89" s="124" t="s">
        <v>75</v>
      </c>
      <c r="AY89" s="117" t="s">
        <v>137</v>
      </c>
      <c r="BK89" s="125">
        <f>SUM(BK90:BK97)</f>
        <v>0</v>
      </c>
    </row>
    <row r="90" spans="2:65" s="1" customFormat="1" ht="44.25" customHeight="1">
      <c r="B90" s="128"/>
      <c r="C90" s="129" t="s">
        <v>198</v>
      </c>
      <c r="D90" s="129" t="s">
        <v>140</v>
      </c>
      <c r="E90" s="130" t="s">
        <v>542</v>
      </c>
      <c r="F90" s="131" t="s">
        <v>543</v>
      </c>
      <c r="G90" s="132" t="s">
        <v>276</v>
      </c>
      <c r="H90" s="133">
        <v>1</v>
      </c>
      <c r="I90" s="134"/>
      <c r="J90" s="135">
        <f>ROUND(I90*H90,2)</f>
        <v>0</v>
      </c>
      <c r="K90" s="131" t="s">
        <v>496</v>
      </c>
      <c r="L90" s="33"/>
      <c r="M90" s="136" t="s">
        <v>3</v>
      </c>
      <c r="N90" s="137" t="s">
        <v>46</v>
      </c>
      <c r="P90" s="138">
        <f>O90*H90</f>
        <v>0</v>
      </c>
      <c r="Q90" s="138">
        <v>0</v>
      </c>
      <c r="R90" s="138">
        <f>Q90*H90</f>
        <v>0</v>
      </c>
      <c r="S90" s="138">
        <v>0</v>
      </c>
      <c r="T90" s="139">
        <f>S90*H90</f>
        <v>0</v>
      </c>
      <c r="AR90" s="140" t="s">
        <v>198</v>
      </c>
      <c r="AT90" s="140" t="s">
        <v>140</v>
      </c>
      <c r="AU90" s="140" t="s">
        <v>83</v>
      </c>
      <c r="AY90" s="17" t="s">
        <v>137</v>
      </c>
      <c r="BE90" s="141">
        <f>IF(N90="základní",J90,0)</f>
        <v>0</v>
      </c>
      <c r="BF90" s="141">
        <f>IF(N90="snížená",J90,0)</f>
        <v>0</v>
      </c>
      <c r="BG90" s="141">
        <f>IF(N90="zákl. přenesená",J90,0)</f>
        <v>0</v>
      </c>
      <c r="BH90" s="141">
        <f>IF(N90="sníž. přenesená",J90,0)</f>
        <v>0</v>
      </c>
      <c r="BI90" s="141">
        <f>IF(N90="nulová",J90,0)</f>
        <v>0</v>
      </c>
      <c r="BJ90" s="17" t="s">
        <v>83</v>
      </c>
      <c r="BK90" s="141">
        <f>ROUND(I90*H90,2)</f>
        <v>0</v>
      </c>
      <c r="BL90" s="17" t="s">
        <v>198</v>
      </c>
      <c r="BM90" s="140" t="s">
        <v>206</v>
      </c>
    </row>
    <row r="91" spans="2:65" s="13" customFormat="1" ht="12">
      <c r="B91" s="154"/>
      <c r="D91" s="147" t="s">
        <v>149</v>
      </c>
      <c r="E91" s="155" t="s">
        <v>3</v>
      </c>
      <c r="F91" s="156" t="s">
        <v>544</v>
      </c>
      <c r="H91" s="155" t="s">
        <v>3</v>
      </c>
      <c r="I91" s="157"/>
      <c r="L91" s="154"/>
      <c r="M91" s="158"/>
      <c r="T91" s="159"/>
      <c r="AT91" s="155" t="s">
        <v>149</v>
      </c>
      <c r="AU91" s="155" t="s">
        <v>83</v>
      </c>
      <c r="AV91" s="13" t="s">
        <v>83</v>
      </c>
      <c r="AW91" s="13" t="s">
        <v>36</v>
      </c>
      <c r="AX91" s="13" t="s">
        <v>75</v>
      </c>
      <c r="AY91" s="155" t="s">
        <v>137</v>
      </c>
    </row>
    <row r="92" spans="2:65" s="12" customFormat="1" ht="12">
      <c r="B92" s="146"/>
      <c r="D92" s="147" t="s">
        <v>149</v>
      </c>
      <c r="E92" s="148" t="s">
        <v>3</v>
      </c>
      <c r="F92" s="149" t="s">
        <v>83</v>
      </c>
      <c r="H92" s="150">
        <v>1</v>
      </c>
      <c r="I92" s="151"/>
      <c r="L92" s="146"/>
      <c r="M92" s="152"/>
      <c r="T92" s="153"/>
      <c r="AT92" s="148" t="s">
        <v>149</v>
      </c>
      <c r="AU92" s="148" t="s">
        <v>83</v>
      </c>
      <c r="AV92" s="12" t="s">
        <v>85</v>
      </c>
      <c r="AW92" s="12" t="s">
        <v>36</v>
      </c>
      <c r="AX92" s="12" t="s">
        <v>75</v>
      </c>
      <c r="AY92" s="148" t="s">
        <v>137</v>
      </c>
    </row>
    <row r="93" spans="2:65" s="14" customFormat="1" ht="12">
      <c r="B93" s="160"/>
      <c r="D93" s="147" t="s">
        <v>149</v>
      </c>
      <c r="E93" s="161" t="s">
        <v>3</v>
      </c>
      <c r="F93" s="162" t="s">
        <v>172</v>
      </c>
      <c r="H93" s="163">
        <v>1</v>
      </c>
      <c r="I93" s="164"/>
      <c r="L93" s="160"/>
      <c r="M93" s="165"/>
      <c r="T93" s="166"/>
      <c r="AT93" s="161" t="s">
        <v>149</v>
      </c>
      <c r="AU93" s="161" t="s">
        <v>83</v>
      </c>
      <c r="AV93" s="14" t="s">
        <v>145</v>
      </c>
      <c r="AW93" s="14" t="s">
        <v>36</v>
      </c>
      <c r="AX93" s="14" t="s">
        <v>83</v>
      </c>
      <c r="AY93" s="161" t="s">
        <v>137</v>
      </c>
    </row>
    <row r="94" spans="2:65" s="1" customFormat="1" ht="37.75" customHeight="1">
      <c r="B94" s="128"/>
      <c r="C94" s="129" t="s">
        <v>545</v>
      </c>
      <c r="D94" s="129" t="s">
        <v>140</v>
      </c>
      <c r="E94" s="130" t="s">
        <v>546</v>
      </c>
      <c r="F94" s="131" t="s">
        <v>547</v>
      </c>
      <c r="G94" s="132" t="s">
        <v>276</v>
      </c>
      <c r="H94" s="133">
        <v>1</v>
      </c>
      <c r="I94" s="134"/>
      <c r="J94" s="135">
        <f>ROUND(I94*H94,2)</f>
        <v>0</v>
      </c>
      <c r="K94" s="131" t="s">
        <v>496</v>
      </c>
      <c r="L94" s="33"/>
      <c r="M94" s="136" t="s">
        <v>3</v>
      </c>
      <c r="N94" s="137" t="s">
        <v>46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9">
        <f>S94*H94</f>
        <v>0</v>
      </c>
      <c r="AR94" s="140" t="s">
        <v>198</v>
      </c>
      <c r="AT94" s="140" t="s">
        <v>140</v>
      </c>
      <c r="AU94" s="140" t="s">
        <v>83</v>
      </c>
      <c r="AY94" s="17" t="s">
        <v>137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7" t="s">
        <v>83</v>
      </c>
      <c r="BK94" s="141">
        <f>ROUND(I94*H94,2)</f>
        <v>0</v>
      </c>
      <c r="BL94" s="17" t="s">
        <v>198</v>
      </c>
      <c r="BM94" s="140" t="s">
        <v>548</v>
      </c>
    </row>
    <row r="95" spans="2:65" s="13" customFormat="1" ht="12">
      <c r="B95" s="154"/>
      <c r="D95" s="147" t="s">
        <v>149</v>
      </c>
      <c r="E95" s="155" t="s">
        <v>3</v>
      </c>
      <c r="F95" s="156" t="s">
        <v>544</v>
      </c>
      <c r="H95" s="155" t="s">
        <v>3</v>
      </c>
      <c r="I95" s="157"/>
      <c r="L95" s="154"/>
      <c r="M95" s="158"/>
      <c r="T95" s="159"/>
      <c r="AT95" s="155" t="s">
        <v>149</v>
      </c>
      <c r="AU95" s="155" t="s">
        <v>83</v>
      </c>
      <c r="AV95" s="13" t="s">
        <v>83</v>
      </c>
      <c r="AW95" s="13" t="s">
        <v>36</v>
      </c>
      <c r="AX95" s="13" t="s">
        <v>75</v>
      </c>
      <c r="AY95" s="155" t="s">
        <v>137</v>
      </c>
    </row>
    <row r="96" spans="2:65" s="12" customFormat="1" ht="12">
      <c r="B96" s="146"/>
      <c r="D96" s="147" t="s">
        <v>149</v>
      </c>
      <c r="E96" s="148" t="s">
        <v>3</v>
      </c>
      <c r="F96" s="149" t="s">
        <v>83</v>
      </c>
      <c r="H96" s="150">
        <v>1</v>
      </c>
      <c r="I96" s="151"/>
      <c r="L96" s="146"/>
      <c r="M96" s="152"/>
      <c r="T96" s="153"/>
      <c r="AT96" s="148" t="s">
        <v>149</v>
      </c>
      <c r="AU96" s="148" t="s">
        <v>83</v>
      </c>
      <c r="AV96" s="12" t="s">
        <v>85</v>
      </c>
      <c r="AW96" s="12" t="s">
        <v>36</v>
      </c>
      <c r="AX96" s="12" t="s">
        <v>75</v>
      </c>
      <c r="AY96" s="148" t="s">
        <v>137</v>
      </c>
    </row>
    <row r="97" spans="2:65" s="14" customFormat="1" ht="12">
      <c r="B97" s="160"/>
      <c r="D97" s="147" t="s">
        <v>149</v>
      </c>
      <c r="E97" s="161" t="s">
        <v>3</v>
      </c>
      <c r="F97" s="162" t="s">
        <v>172</v>
      </c>
      <c r="H97" s="163">
        <v>1</v>
      </c>
      <c r="I97" s="164"/>
      <c r="L97" s="160"/>
      <c r="M97" s="165"/>
      <c r="T97" s="166"/>
      <c r="AT97" s="161" t="s">
        <v>149</v>
      </c>
      <c r="AU97" s="161" t="s">
        <v>83</v>
      </c>
      <c r="AV97" s="14" t="s">
        <v>145</v>
      </c>
      <c r="AW97" s="14" t="s">
        <v>36</v>
      </c>
      <c r="AX97" s="14" t="s">
        <v>83</v>
      </c>
      <c r="AY97" s="161" t="s">
        <v>137</v>
      </c>
    </row>
    <row r="98" spans="2:65" s="11" customFormat="1" ht="26" customHeight="1">
      <c r="B98" s="116"/>
      <c r="D98" s="117" t="s">
        <v>74</v>
      </c>
      <c r="E98" s="118" t="s">
        <v>549</v>
      </c>
      <c r="F98" s="118" t="s">
        <v>550</v>
      </c>
      <c r="I98" s="119"/>
      <c r="J98" s="120">
        <f>BK98</f>
        <v>0</v>
      </c>
      <c r="L98" s="116"/>
      <c r="M98" s="121"/>
      <c r="P98" s="122">
        <f>SUM(P99:P104)</f>
        <v>0</v>
      </c>
      <c r="R98" s="122">
        <f>SUM(R99:R104)</f>
        <v>0</v>
      </c>
      <c r="T98" s="123">
        <f>SUM(T99:T104)</f>
        <v>0</v>
      </c>
      <c r="AR98" s="117" t="s">
        <v>85</v>
      </c>
      <c r="AT98" s="124" t="s">
        <v>74</v>
      </c>
      <c r="AU98" s="124" t="s">
        <v>75</v>
      </c>
      <c r="AY98" s="117" t="s">
        <v>137</v>
      </c>
      <c r="BK98" s="125">
        <f>SUM(BK99:BK104)</f>
        <v>0</v>
      </c>
    </row>
    <row r="99" spans="2:65" s="1" customFormat="1" ht="62.75" customHeight="1">
      <c r="B99" s="128"/>
      <c r="C99" s="129" t="s">
        <v>8</v>
      </c>
      <c r="D99" s="129" t="s">
        <v>140</v>
      </c>
      <c r="E99" s="130" t="s">
        <v>551</v>
      </c>
      <c r="F99" s="131" t="s">
        <v>552</v>
      </c>
      <c r="G99" s="132" t="s">
        <v>276</v>
      </c>
      <c r="H99" s="133">
        <v>1</v>
      </c>
      <c r="I99" s="134"/>
      <c r="J99" s="135">
        <f>ROUND(I99*H99,2)</f>
        <v>0</v>
      </c>
      <c r="K99" s="131" t="s">
        <v>496</v>
      </c>
      <c r="L99" s="33"/>
      <c r="M99" s="136" t="s">
        <v>3</v>
      </c>
      <c r="N99" s="137" t="s">
        <v>46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9">
        <f>S99*H99</f>
        <v>0</v>
      </c>
      <c r="AR99" s="140" t="s">
        <v>198</v>
      </c>
      <c r="AT99" s="140" t="s">
        <v>140</v>
      </c>
      <c r="AU99" s="140" t="s">
        <v>83</v>
      </c>
      <c r="AY99" s="17" t="s">
        <v>137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7" t="s">
        <v>83</v>
      </c>
      <c r="BK99" s="141">
        <f>ROUND(I99*H99,2)</f>
        <v>0</v>
      </c>
      <c r="BL99" s="17" t="s">
        <v>198</v>
      </c>
      <c r="BM99" s="140" t="s">
        <v>553</v>
      </c>
    </row>
    <row r="100" spans="2:65" s="13" customFormat="1" ht="12">
      <c r="B100" s="154"/>
      <c r="D100" s="147" t="s">
        <v>149</v>
      </c>
      <c r="E100" s="155" t="s">
        <v>3</v>
      </c>
      <c r="F100" s="156" t="s">
        <v>554</v>
      </c>
      <c r="H100" s="155" t="s">
        <v>3</v>
      </c>
      <c r="I100" s="157"/>
      <c r="L100" s="154"/>
      <c r="M100" s="158"/>
      <c r="T100" s="159"/>
      <c r="AT100" s="155" t="s">
        <v>149</v>
      </c>
      <c r="AU100" s="155" t="s">
        <v>83</v>
      </c>
      <c r="AV100" s="13" t="s">
        <v>83</v>
      </c>
      <c r="AW100" s="13" t="s">
        <v>36</v>
      </c>
      <c r="AX100" s="13" t="s">
        <v>75</v>
      </c>
      <c r="AY100" s="155" t="s">
        <v>137</v>
      </c>
    </row>
    <row r="101" spans="2:65" s="12" customFormat="1" ht="12">
      <c r="B101" s="146"/>
      <c r="D101" s="147" t="s">
        <v>149</v>
      </c>
      <c r="E101" s="148" t="s">
        <v>3</v>
      </c>
      <c r="F101" s="149" t="s">
        <v>83</v>
      </c>
      <c r="H101" s="150">
        <v>1</v>
      </c>
      <c r="I101" s="151"/>
      <c r="L101" s="146"/>
      <c r="M101" s="152"/>
      <c r="T101" s="153"/>
      <c r="AT101" s="148" t="s">
        <v>149</v>
      </c>
      <c r="AU101" s="148" t="s">
        <v>83</v>
      </c>
      <c r="AV101" s="12" t="s">
        <v>85</v>
      </c>
      <c r="AW101" s="12" t="s">
        <v>36</v>
      </c>
      <c r="AX101" s="12" t="s">
        <v>83</v>
      </c>
      <c r="AY101" s="148" t="s">
        <v>137</v>
      </c>
    </row>
    <row r="102" spans="2:65" s="1" customFormat="1" ht="24.25" customHeight="1">
      <c r="B102" s="128"/>
      <c r="C102" s="129" t="s">
        <v>555</v>
      </c>
      <c r="D102" s="129" t="s">
        <v>140</v>
      </c>
      <c r="E102" s="130" t="s">
        <v>556</v>
      </c>
      <c r="F102" s="131" t="s">
        <v>557</v>
      </c>
      <c r="G102" s="132" t="s">
        <v>276</v>
      </c>
      <c r="H102" s="133">
        <v>1</v>
      </c>
      <c r="I102" s="134"/>
      <c r="J102" s="135">
        <f>ROUND(I102*H102,2)</f>
        <v>0</v>
      </c>
      <c r="K102" s="131" t="s">
        <v>496</v>
      </c>
      <c r="L102" s="33"/>
      <c r="M102" s="136" t="s">
        <v>3</v>
      </c>
      <c r="N102" s="137" t="s">
        <v>46</v>
      </c>
      <c r="P102" s="138">
        <f>O102*H102</f>
        <v>0</v>
      </c>
      <c r="Q102" s="138">
        <v>0</v>
      </c>
      <c r="R102" s="138">
        <f>Q102*H102</f>
        <v>0</v>
      </c>
      <c r="S102" s="138">
        <v>0</v>
      </c>
      <c r="T102" s="139">
        <f>S102*H102</f>
        <v>0</v>
      </c>
      <c r="AR102" s="140" t="s">
        <v>198</v>
      </c>
      <c r="AT102" s="140" t="s">
        <v>140</v>
      </c>
      <c r="AU102" s="140" t="s">
        <v>83</v>
      </c>
      <c r="AY102" s="17" t="s">
        <v>137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7" t="s">
        <v>83</v>
      </c>
      <c r="BK102" s="141">
        <f>ROUND(I102*H102,2)</f>
        <v>0</v>
      </c>
      <c r="BL102" s="17" t="s">
        <v>198</v>
      </c>
      <c r="BM102" s="140" t="s">
        <v>558</v>
      </c>
    </row>
    <row r="103" spans="2:65" s="1" customFormat="1" ht="24.25" customHeight="1">
      <c r="B103" s="128"/>
      <c r="C103" s="129" t="s">
        <v>559</v>
      </c>
      <c r="D103" s="129" t="s">
        <v>140</v>
      </c>
      <c r="E103" s="130" t="s">
        <v>560</v>
      </c>
      <c r="F103" s="131" t="s">
        <v>561</v>
      </c>
      <c r="G103" s="132" t="s">
        <v>276</v>
      </c>
      <c r="H103" s="133">
        <v>1</v>
      </c>
      <c r="I103" s="134"/>
      <c r="J103" s="135">
        <f>ROUND(I103*H103,2)</f>
        <v>0</v>
      </c>
      <c r="K103" s="131" t="s">
        <v>496</v>
      </c>
      <c r="L103" s="33"/>
      <c r="M103" s="136" t="s">
        <v>3</v>
      </c>
      <c r="N103" s="137" t="s">
        <v>46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9">
        <f>S103*H103</f>
        <v>0</v>
      </c>
      <c r="AR103" s="140" t="s">
        <v>198</v>
      </c>
      <c r="AT103" s="140" t="s">
        <v>140</v>
      </c>
      <c r="AU103" s="140" t="s">
        <v>83</v>
      </c>
      <c r="AY103" s="17" t="s">
        <v>137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7" t="s">
        <v>83</v>
      </c>
      <c r="BK103" s="141">
        <f>ROUND(I103*H103,2)</f>
        <v>0</v>
      </c>
      <c r="BL103" s="17" t="s">
        <v>198</v>
      </c>
      <c r="BM103" s="140" t="s">
        <v>562</v>
      </c>
    </row>
    <row r="104" spans="2:65" s="1" customFormat="1" ht="24.25" customHeight="1">
      <c r="B104" s="128"/>
      <c r="C104" s="129" t="s">
        <v>563</v>
      </c>
      <c r="D104" s="129" t="s">
        <v>140</v>
      </c>
      <c r="E104" s="130" t="s">
        <v>564</v>
      </c>
      <c r="F104" s="131" t="s">
        <v>565</v>
      </c>
      <c r="G104" s="132" t="s">
        <v>153</v>
      </c>
      <c r="H104" s="133">
        <v>1.1599999999999999</v>
      </c>
      <c r="I104" s="134"/>
      <c r="J104" s="135">
        <f>ROUND(I104*H104,2)</f>
        <v>0</v>
      </c>
      <c r="K104" s="131" t="s">
        <v>496</v>
      </c>
      <c r="L104" s="33"/>
      <c r="M104" s="136" t="s">
        <v>3</v>
      </c>
      <c r="N104" s="137" t="s">
        <v>46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198</v>
      </c>
      <c r="AT104" s="140" t="s">
        <v>140</v>
      </c>
      <c r="AU104" s="140" t="s">
        <v>83</v>
      </c>
      <c r="AY104" s="17" t="s">
        <v>137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7" t="s">
        <v>83</v>
      </c>
      <c r="BK104" s="141">
        <f>ROUND(I104*H104,2)</f>
        <v>0</v>
      </c>
      <c r="BL104" s="17" t="s">
        <v>198</v>
      </c>
      <c r="BM104" s="140" t="s">
        <v>252</v>
      </c>
    </row>
    <row r="105" spans="2:65" s="11" customFormat="1" ht="26" customHeight="1">
      <c r="B105" s="116"/>
      <c r="D105" s="117" t="s">
        <v>74</v>
      </c>
      <c r="E105" s="118" t="s">
        <v>566</v>
      </c>
      <c r="F105" s="118" t="s">
        <v>567</v>
      </c>
      <c r="I105" s="119"/>
      <c r="J105" s="120">
        <f>BK105</f>
        <v>0</v>
      </c>
      <c r="L105" s="116"/>
      <c r="M105" s="121"/>
      <c r="P105" s="122">
        <f>SUM(P106:P107)</f>
        <v>0</v>
      </c>
      <c r="R105" s="122">
        <f>SUM(R106:R107)</f>
        <v>0</v>
      </c>
      <c r="T105" s="123">
        <f>SUM(T106:T107)</f>
        <v>0</v>
      </c>
      <c r="AR105" s="117" t="s">
        <v>85</v>
      </c>
      <c r="AT105" s="124" t="s">
        <v>74</v>
      </c>
      <c r="AU105" s="124" t="s">
        <v>75</v>
      </c>
      <c r="AY105" s="117" t="s">
        <v>137</v>
      </c>
      <c r="BK105" s="125">
        <f>SUM(BK106:BK107)</f>
        <v>0</v>
      </c>
    </row>
    <row r="106" spans="2:65" s="1" customFormat="1" ht="37.75" customHeight="1">
      <c r="B106" s="128"/>
      <c r="C106" s="129" t="s">
        <v>568</v>
      </c>
      <c r="D106" s="129" t="s">
        <v>140</v>
      </c>
      <c r="E106" s="130" t="s">
        <v>569</v>
      </c>
      <c r="F106" s="131" t="s">
        <v>570</v>
      </c>
      <c r="G106" s="132" t="s">
        <v>255</v>
      </c>
      <c r="H106" s="133">
        <v>38</v>
      </c>
      <c r="I106" s="134"/>
      <c r="J106" s="135">
        <f>ROUND(I106*H106,2)</f>
        <v>0</v>
      </c>
      <c r="K106" s="131" t="s">
        <v>496</v>
      </c>
      <c r="L106" s="33"/>
      <c r="M106" s="136" t="s">
        <v>3</v>
      </c>
      <c r="N106" s="137" t="s">
        <v>46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9">
        <f>S106*H106</f>
        <v>0</v>
      </c>
      <c r="AR106" s="140" t="s">
        <v>198</v>
      </c>
      <c r="AT106" s="140" t="s">
        <v>140</v>
      </c>
      <c r="AU106" s="140" t="s">
        <v>83</v>
      </c>
      <c r="AY106" s="17" t="s">
        <v>137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7" t="s">
        <v>83</v>
      </c>
      <c r="BK106" s="141">
        <f>ROUND(I106*H106,2)</f>
        <v>0</v>
      </c>
      <c r="BL106" s="17" t="s">
        <v>198</v>
      </c>
      <c r="BM106" s="140" t="s">
        <v>266</v>
      </c>
    </row>
    <row r="107" spans="2:65" s="1" customFormat="1" ht="24">
      <c r="B107" s="33"/>
      <c r="D107" s="147" t="s">
        <v>498</v>
      </c>
      <c r="F107" s="184" t="s">
        <v>571</v>
      </c>
      <c r="I107" s="144"/>
      <c r="L107" s="33"/>
      <c r="M107" s="177"/>
      <c r="N107" s="178"/>
      <c r="O107" s="178"/>
      <c r="P107" s="178"/>
      <c r="Q107" s="178"/>
      <c r="R107" s="178"/>
      <c r="S107" s="178"/>
      <c r="T107" s="179"/>
      <c r="AT107" s="17" t="s">
        <v>498</v>
      </c>
      <c r="AU107" s="17" t="s">
        <v>83</v>
      </c>
    </row>
    <row r="108" spans="2:65" s="1" customFormat="1" ht="7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autoFilter ref="C82:K107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86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306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97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101</v>
      </c>
      <c r="L4" s="20"/>
      <c r="M4" s="86" t="s">
        <v>11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07" t="str">
        <f>'Rekapitulace stavby'!K6</f>
        <v>Centrum robotiky v areálu VŠB-neuznatelné náklady</v>
      </c>
      <c r="F7" s="308"/>
      <c r="G7" s="308"/>
      <c r="H7" s="308"/>
      <c r="L7" s="20"/>
    </row>
    <row r="8" spans="2:46" s="1" customFormat="1" ht="12" customHeight="1">
      <c r="B8" s="33"/>
      <c r="D8" s="27" t="s">
        <v>102</v>
      </c>
      <c r="L8" s="33"/>
    </row>
    <row r="9" spans="2:46" s="1" customFormat="1" ht="16.5" customHeight="1">
      <c r="B9" s="33"/>
      <c r="E9" s="269" t="s">
        <v>572</v>
      </c>
      <c r="F9" s="309"/>
      <c r="G9" s="309"/>
      <c r="H9" s="309"/>
      <c r="L9" s="33"/>
    </row>
    <row r="10" spans="2:46" s="1" customFormat="1" ht="11">
      <c r="B10" s="33"/>
      <c r="L10" s="33"/>
    </row>
    <row r="11" spans="2:46" s="1" customFormat="1" ht="12" customHeight="1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5" customHeight="1">
      <c r="B13" s="33"/>
      <c r="L13" s="33"/>
    </row>
    <row r="14" spans="2:46" s="1" customFormat="1" ht="12" customHeight="1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10" t="str">
        <f>'Rekapitulace stavby'!E14</f>
        <v>Vyplň údaj</v>
      </c>
      <c r="F18" s="290"/>
      <c r="G18" s="290"/>
      <c r="H18" s="290"/>
      <c r="I18" s="27" t="s">
        <v>31</v>
      </c>
      <c r="J18" s="28" t="str">
        <f>'Rekapitulace stavby'!AN14</f>
        <v>Vyplň údaj</v>
      </c>
      <c r="L18" s="33"/>
    </row>
    <row r="19" spans="2:12" s="1" customFormat="1" ht="7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" customHeight="1">
      <c r="B22" s="33"/>
      <c r="L22" s="33"/>
    </row>
    <row r="23" spans="2:12" s="1" customFormat="1" ht="12" customHeight="1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" customHeight="1">
      <c r="B25" s="33"/>
      <c r="L25" s="33"/>
    </row>
    <row r="26" spans="2:12" s="1" customFormat="1" ht="12" customHeight="1">
      <c r="B26" s="33"/>
      <c r="D26" s="27" t="s">
        <v>39</v>
      </c>
      <c r="L26" s="33"/>
    </row>
    <row r="27" spans="2:12" s="7" customFormat="1" ht="16.5" customHeight="1">
      <c r="B27" s="87"/>
      <c r="E27" s="295" t="s">
        <v>3</v>
      </c>
      <c r="F27" s="295"/>
      <c r="G27" s="295"/>
      <c r="H27" s="295"/>
      <c r="L27" s="87"/>
    </row>
    <row r="28" spans="2:12" s="1" customFormat="1" ht="7" customHeight="1">
      <c r="B28" s="33"/>
      <c r="L28" s="33"/>
    </row>
    <row r="29" spans="2:12" s="1" customFormat="1" ht="7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>
      <c r="B30" s="33"/>
      <c r="D30" s="88" t="s">
        <v>41</v>
      </c>
      <c r="J30" s="64">
        <f>ROUND(J80, 2)</f>
        <v>0</v>
      </c>
      <c r="L30" s="33"/>
    </row>
    <row r="31" spans="2:12" s="1" customFormat="1" ht="7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" customHeight="1">
      <c r="B33" s="33"/>
      <c r="D33" s="53" t="s">
        <v>45</v>
      </c>
      <c r="E33" s="27" t="s">
        <v>46</v>
      </c>
      <c r="F33" s="89">
        <f>ROUND((SUM(BE80:BE85)),  2)</f>
        <v>0</v>
      </c>
      <c r="I33" s="90">
        <v>0.21</v>
      </c>
      <c r="J33" s="89">
        <f>ROUND(((SUM(BE80:BE85))*I33),  2)</f>
        <v>0</v>
      </c>
      <c r="L33" s="33"/>
    </row>
    <row r="34" spans="2:12" s="1" customFormat="1" ht="14.5" customHeight="1">
      <c r="B34" s="33"/>
      <c r="E34" s="27" t="s">
        <v>47</v>
      </c>
      <c r="F34" s="89">
        <f>ROUND((SUM(BF80:BF85)),  2)</f>
        <v>0</v>
      </c>
      <c r="I34" s="90">
        <v>0.15</v>
      </c>
      <c r="J34" s="89">
        <f>ROUND(((SUM(BF80:BF85))*I34),  2)</f>
        <v>0</v>
      </c>
      <c r="L34" s="33"/>
    </row>
    <row r="35" spans="2:12" s="1" customFormat="1" ht="14.5" hidden="1" customHeight="1">
      <c r="B35" s="33"/>
      <c r="E35" s="27" t="s">
        <v>48</v>
      </c>
      <c r="F35" s="89">
        <f>ROUND((SUM(BG80:BG85)),  2)</f>
        <v>0</v>
      </c>
      <c r="I35" s="90">
        <v>0.21</v>
      </c>
      <c r="J35" s="89">
        <f>0</f>
        <v>0</v>
      </c>
      <c r="L35" s="33"/>
    </row>
    <row r="36" spans="2:12" s="1" customFormat="1" ht="14.5" hidden="1" customHeight="1">
      <c r="B36" s="33"/>
      <c r="E36" s="27" t="s">
        <v>49</v>
      </c>
      <c r="F36" s="89">
        <f>ROUND((SUM(BH80:BH85)),  2)</f>
        <v>0</v>
      </c>
      <c r="I36" s="90">
        <v>0.15</v>
      </c>
      <c r="J36" s="89">
        <f>0</f>
        <v>0</v>
      </c>
      <c r="L36" s="33"/>
    </row>
    <row r="37" spans="2:12" s="1" customFormat="1" ht="14.5" hidden="1" customHeight="1">
      <c r="B37" s="33"/>
      <c r="E37" s="27" t="s">
        <v>50</v>
      </c>
      <c r="F37" s="89">
        <f>ROUND((SUM(BI80:BI85)),  2)</f>
        <v>0</v>
      </c>
      <c r="I37" s="90">
        <v>0</v>
      </c>
      <c r="J37" s="89">
        <f>0</f>
        <v>0</v>
      </c>
      <c r="L37" s="33"/>
    </row>
    <row r="38" spans="2:12" s="1" customFormat="1" ht="7" customHeight="1">
      <c r="B38" s="33"/>
      <c r="L38" s="33"/>
    </row>
    <row r="39" spans="2:12" s="1" customFormat="1" ht="25.5" customHeight="1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" customHeight="1">
      <c r="B45" s="33"/>
      <c r="C45" s="21" t="s">
        <v>104</v>
      </c>
      <c r="L45" s="33"/>
    </row>
    <row r="46" spans="2:12" s="1" customFormat="1" ht="7" customHeight="1">
      <c r="B46" s="33"/>
      <c r="L46" s="33"/>
    </row>
    <row r="47" spans="2:12" s="1" customFormat="1" ht="12" customHeight="1">
      <c r="B47" s="33"/>
      <c r="C47" s="27" t="s">
        <v>17</v>
      </c>
      <c r="L47" s="33"/>
    </row>
    <row r="48" spans="2:12" s="1" customFormat="1" ht="16.5" customHeight="1">
      <c r="B48" s="33"/>
      <c r="E48" s="307" t="str">
        <f>E7</f>
        <v>Centrum robotiky v areálu VŠB-neuznatelné náklady</v>
      </c>
      <c r="F48" s="308"/>
      <c r="G48" s="308"/>
      <c r="H48" s="308"/>
      <c r="L48" s="33"/>
    </row>
    <row r="49" spans="2:47" s="1" customFormat="1" ht="12" customHeight="1">
      <c r="B49" s="33"/>
      <c r="C49" s="27" t="s">
        <v>102</v>
      </c>
      <c r="L49" s="33"/>
    </row>
    <row r="50" spans="2:47" s="1" customFormat="1" ht="16.5" customHeight="1">
      <c r="B50" s="33"/>
      <c r="E50" s="269" t="str">
        <f>E9</f>
        <v>2102706 - Chlazení</v>
      </c>
      <c r="F50" s="309"/>
      <c r="G50" s="309"/>
      <c r="H50" s="309"/>
      <c r="L50" s="33"/>
    </row>
    <row r="51" spans="2:47" s="1" customFormat="1" ht="7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" customHeight="1">
      <c r="B53" s="33"/>
      <c r="L53" s="33"/>
    </row>
    <row r="54" spans="2:47" s="1" customFormat="1" ht="25.75" customHeight="1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5" customHeight="1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2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25" customHeight="1">
      <c r="B58" s="33"/>
      <c r="L58" s="33"/>
    </row>
    <row r="59" spans="2:47" s="1" customFormat="1" ht="22.75" customHeight="1">
      <c r="B59" s="33"/>
      <c r="C59" s="99" t="s">
        <v>73</v>
      </c>
      <c r="J59" s="64">
        <f>J80</f>
        <v>0</v>
      </c>
      <c r="L59" s="33"/>
      <c r="AU59" s="17" t="s">
        <v>107</v>
      </c>
    </row>
    <row r="60" spans="2:47" s="8" customFormat="1" ht="25" customHeight="1">
      <c r="B60" s="100"/>
      <c r="D60" s="101" t="s">
        <v>573</v>
      </c>
      <c r="E60" s="102"/>
      <c r="F60" s="102"/>
      <c r="G60" s="102"/>
      <c r="H60" s="102"/>
      <c r="I60" s="102"/>
      <c r="J60" s="103">
        <f>J81</f>
        <v>0</v>
      </c>
      <c r="L60" s="100"/>
    </row>
    <row r="61" spans="2:47" s="1" customFormat="1" ht="21.75" customHeight="1">
      <c r="B61" s="33"/>
      <c r="L61" s="33"/>
    </row>
    <row r="62" spans="2:47" s="1" customFormat="1" ht="7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33"/>
    </row>
    <row r="66" spans="2:63" s="1" customFormat="1" ht="7" customHeight="1"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33"/>
    </row>
    <row r="67" spans="2:63" s="1" customFormat="1" ht="25" customHeight="1">
      <c r="B67" s="33"/>
      <c r="C67" s="21" t="s">
        <v>122</v>
      </c>
      <c r="L67" s="33"/>
    </row>
    <row r="68" spans="2:63" s="1" customFormat="1" ht="7" customHeight="1">
      <c r="B68" s="33"/>
      <c r="L68" s="33"/>
    </row>
    <row r="69" spans="2:63" s="1" customFormat="1" ht="12" customHeight="1">
      <c r="B69" s="33"/>
      <c r="C69" s="27" t="s">
        <v>17</v>
      </c>
      <c r="L69" s="33"/>
    </row>
    <row r="70" spans="2:63" s="1" customFormat="1" ht="16.5" customHeight="1">
      <c r="B70" s="33"/>
      <c r="E70" s="307" t="str">
        <f>E7</f>
        <v>Centrum robotiky v areálu VŠB-neuznatelné náklady</v>
      </c>
      <c r="F70" s="308"/>
      <c r="G70" s="308"/>
      <c r="H70" s="308"/>
      <c r="L70" s="33"/>
    </row>
    <row r="71" spans="2:63" s="1" customFormat="1" ht="12" customHeight="1">
      <c r="B71" s="33"/>
      <c r="C71" s="27" t="s">
        <v>102</v>
      </c>
      <c r="L71" s="33"/>
    </row>
    <row r="72" spans="2:63" s="1" customFormat="1" ht="16.5" customHeight="1">
      <c r="B72" s="33"/>
      <c r="E72" s="269" t="str">
        <f>E9</f>
        <v>2102706 - Chlazení</v>
      </c>
      <c r="F72" s="309"/>
      <c r="G72" s="309"/>
      <c r="H72" s="309"/>
      <c r="L72" s="33"/>
    </row>
    <row r="73" spans="2:63" s="1" customFormat="1" ht="7" customHeight="1">
      <c r="B73" s="33"/>
      <c r="L73" s="33"/>
    </row>
    <row r="74" spans="2:63" s="1" customFormat="1" ht="12" customHeight="1">
      <c r="B74" s="33"/>
      <c r="C74" s="27" t="s">
        <v>22</v>
      </c>
      <c r="F74" s="25" t="str">
        <f>F12</f>
        <v>Ostrava - Poruba</v>
      </c>
      <c r="I74" s="27" t="s">
        <v>24</v>
      </c>
      <c r="J74" s="50" t="str">
        <f>IF(J12="","",J12)</f>
        <v>20. 7. 2021</v>
      </c>
      <c r="L74" s="33"/>
    </row>
    <row r="75" spans="2:63" s="1" customFormat="1" ht="7" customHeight="1">
      <c r="B75" s="33"/>
      <c r="L75" s="33"/>
    </row>
    <row r="76" spans="2:63" s="1" customFormat="1" ht="25.75" customHeight="1">
      <c r="B76" s="33"/>
      <c r="C76" s="27" t="s">
        <v>28</v>
      </c>
      <c r="F76" s="25" t="str">
        <f>E15</f>
        <v>VŠB- TU Ostrava</v>
      </c>
      <c r="I76" s="27" t="s">
        <v>34</v>
      </c>
      <c r="J76" s="31" t="str">
        <f>E21</f>
        <v>Archi Bim Ostrava - Pustkovec</v>
      </c>
      <c r="L76" s="33"/>
    </row>
    <row r="77" spans="2:63" s="1" customFormat="1" ht="15.25" customHeight="1">
      <c r="B77" s="33"/>
      <c r="C77" s="27" t="s">
        <v>32</v>
      </c>
      <c r="F77" s="25" t="str">
        <f>IF(E18="","",E18)</f>
        <v>Vyplň údaj</v>
      </c>
      <c r="I77" s="27" t="s">
        <v>37</v>
      </c>
      <c r="J77" s="31" t="str">
        <f>E24</f>
        <v>Anna Mužná</v>
      </c>
      <c r="L77" s="33"/>
    </row>
    <row r="78" spans="2:63" s="1" customFormat="1" ht="10.25" customHeight="1">
      <c r="B78" s="33"/>
      <c r="L78" s="33"/>
    </row>
    <row r="79" spans="2:63" s="10" customFormat="1" ht="29.25" customHeight="1">
      <c r="B79" s="108"/>
      <c r="C79" s="109" t="s">
        <v>123</v>
      </c>
      <c r="D79" s="110" t="s">
        <v>60</v>
      </c>
      <c r="E79" s="110" t="s">
        <v>56</v>
      </c>
      <c r="F79" s="110" t="s">
        <v>57</v>
      </c>
      <c r="G79" s="110" t="s">
        <v>124</v>
      </c>
      <c r="H79" s="110" t="s">
        <v>125</v>
      </c>
      <c r="I79" s="110" t="s">
        <v>126</v>
      </c>
      <c r="J79" s="110" t="s">
        <v>106</v>
      </c>
      <c r="K79" s="111" t="s">
        <v>127</v>
      </c>
      <c r="L79" s="108"/>
      <c r="M79" s="57" t="s">
        <v>3</v>
      </c>
      <c r="N79" s="58" t="s">
        <v>45</v>
      </c>
      <c r="O79" s="58" t="s">
        <v>128</v>
      </c>
      <c r="P79" s="58" t="s">
        <v>129</v>
      </c>
      <c r="Q79" s="58" t="s">
        <v>130</v>
      </c>
      <c r="R79" s="58" t="s">
        <v>131</v>
      </c>
      <c r="S79" s="58" t="s">
        <v>132</v>
      </c>
      <c r="T79" s="59" t="s">
        <v>133</v>
      </c>
    </row>
    <row r="80" spans="2:63" s="1" customFormat="1" ht="22.75" customHeight="1">
      <c r="B80" s="33"/>
      <c r="C80" s="62" t="s">
        <v>134</v>
      </c>
      <c r="J80" s="112">
        <f>BK80</f>
        <v>0</v>
      </c>
      <c r="L80" s="33"/>
      <c r="M80" s="60"/>
      <c r="N80" s="51"/>
      <c r="O80" s="51"/>
      <c r="P80" s="113">
        <f>P81</f>
        <v>0</v>
      </c>
      <c r="Q80" s="51"/>
      <c r="R80" s="113">
        <f>R81</f>
        <v>0</v>
      </c>
      <c r="S80" s="51"/>
      <c r="T80" s="114">
        <f>T81</f>
        <v>0</v>
      </c>
      <c r="AT80" s="17" t="s">
        <v>74</v>
      </c>
      <c r="AU80" s="17" t="s">
        <v>107</v>
      </c>
      <c r="BK80" s="115">
        <f>BK81</f>
        <v>0</v>
      </c>
    </row>
    <row r="81" spans="2:65" s="11" customFormat="1" ht="26" customHeight="1">
      <c r="B81" s="116"/>
      <c r="D81" s="117" t="s">
        <v>74</v>
      </c>
      <c r="E81" s="118" t="s">
        <v>574</v>
      </c>
      <c r="F81" s="118" t="s">
        <v>575</v>
      </c>
      <c r="I81" s="119"/>
      <c r="J81" s="120">
        <f>BK81</f>
        <v>0</v>
      </c>
      <c r="L81" s="116"/>
      <c r="M81" s="121"/>
      <c r="P81" s="122">
        <f>SUM(P82:P85)</f>
        <v>0</v>
      </c>
      <c r="R81" s="122">
        <f>SUM(R82:R85)</f>
        <v>0</v>
      </c>
      <c r="T81" s="123">
        <f>SUM(T82:T85)</f>
        <v>0</v>
      </c>
      <c r="AR81" s="117" t="s">
        <v>83</v>
      </c>
      <c r="AT81" s="124" t="s">
        <v>74</v>
      </c>
      <c r="AU81" s="124" t="s">
        <v>75</v>
      </c>
      <c r="AY81" s="117" t="s">
        <v>137</v>
      </c>
      <c r="BK81" s="125">
        <f>SUM(BK82:BK85)</f>
        <v>0</v>
      </c>
    </row>
    <row r="82" spans="2:65" s="1" customFormat="1" ht="37.75" customHeight="1">
      <c r="B82" s="128"/>
      <c r="C82" s="129" t="s">
        <v>233</v>
      </c>
      <c r="D82" s="129" t="s">
        <v>140</v>
      </c>
      <c r="E82" s="130" t="s">
        <v>576</v>
      </c>
      <c r="F82" s="131" t="s">
        <v>577</v>
      </c>
      <c r="G82" s="132" t="s">
        <v>578</v>
      </c>
      <c r="H82" s="133">
        <v>1</v>
      </c>
      <c r="I82" s="134"/>
      <c r="J82" s="135">
        <f>ROUND(I82*H82,2)</f>
        <v>0</v>
      </c>
      <c r="K82" s="131" t="s">
        <v>579</v>
      </c>
      <c r="L82" s="33"/>
      <c r="M82" s="136" t="s">
        <v>3</v>
      </c>
      <c r="N82" s="137" t="s">
        <v>46</v>
      </c>
      <c r="P82" s="138">
        <f>O82*H82</f>
        <v>0</v>
      </c>
      <c r="Q82" s="138">
        <v>0</v>
      </c>
      <c r="R82" s="138">
        <f>Q82*H82</f>
        <v>0</v>
      </c>
      <c r="S82" s="138">
        <v>0</v>
      </c>
      <c r="T82" s="139">
        <f>S82*H82</f>
        <v>0</v>
      </c>
      <c r="AR82" s="140" t="s">
        <v>145</v>
      </c>
      <c r="AT82" s="140" t="s">
        <v>140</v>
      </c>
      <c r="AU82" s="140" t="s">
        <v>83</v>
      </c>
      <c r="AY82" s="17" t="s">
        <v>137</v>
      </c>
      <c r="BE82" s="141">
        <f>IF(N82="základní",J82,0)</f>
        <v>0</v>
      </c>
      <c r="BF82" s="141">
        <f>IF(N82="snížená",J82,0)</f>
        <v>0</v>
      </c>
      <c r="BG82" s="141">
        <f>IF(N82="zákl. přenesená",J82,0)</f>
        <v>0</v>
      </c>
      <c r="BH82" s="141">
        <f>IF(N82="sníž. přenesená",J82,0)</f>
        <v>0</v>
      </c>
      <c r="BI82" s="141">
        <f>IF(N82="nulová",J82,0)</f>
        <v>0</v>
      </c>
      <c r="BJ82" s="17" t="s">
        <v>83</v>
      </c>
      <c r="BK82" s="141">
        <f>ROUND(I82*H82,2)</f>
        <v>0</v>
      </c>
      <c r="BL82" s="17" t="s">
        <v>145</v>
      </c>
      <c r="BM82" s="140" t="s">
        <v>380</v>
      </c>
    </row>
    <row r="83" spans="2:65" s="13" customFormat="1" ht="12">
      <c r="B83" s="154"/>
      <c r="D83" s="147" t="s">
        <v>149</v>
      </c>
      <c r="E83" s="155" t="s">
        <v>3</v>
      </c>
      <c r="F83" s="156" t="s">
        <v>374</v>
      </c>
      <c r="H83" s="155" t="s">
        <v>3</v>
      </c>
      <c r="I83" s="157"/>
      <c r="L83" s="154"/>
      <c r="M83" s="158"/>
      <c r="T83" s="159"/>
      <c r="AT83" s="155" t="s">
        <v>149</v>
      </c>
      <c r="AU83" s="155" t="s">
        <v>83</v>
      </c>
      <c r="AV83" s="13" t="s">
        <v>83</v>
      </c>
      <c r="AW83" s="13" t="s">
        <v>36</v>
      </c>
      <c r="AX83" s="13" t="s">
        <v>75</v>
      </c>
      <c r="AY83" s="155" t="s">
        <v>137</v>
      </c>
    </row>
    <row r="84" spans="2:65" s="12" customFormat="1" ht="12">
      <c r="B84" s="146"/>
      <c r="D84" s="147" t="s">
        <v>149</v>
      </c>
      <c r="E84" s="148" t="s">
        <v>3</v>
      </c>
      <c r="F84" s="149" t="s">
        <v>83</v>
      </c>
      <c r="H84" s="150">
        <v>1</v>
      </c>
      <c r="I84" s="151"/>
      <c r="L84" s="146"/>
      <c r="M84" s="152"/>
      <c r="T84" s="153"/>
      <c r="AT84" s="148" t="s">
        <v>149</v>
      </c>
      <c r="AU84" s="148" t="s">
        <v>83</v>
      </c>
      <c r="AV84" s="12" t="s">
        <v>85</v>
      </c>
      <c r="AW84" s="12" t="s">
        <v>36</v>
      </c>
      <c r="AX84" s="12" t="s">
        <v>75</v>
      </c>
      <c r="AY84" s="148" t="s">
        <v>137</v>
      </c>
    </row>
    <row r="85" spans="2:65" s="14" customFormat="1" ht="12">
      <c r="B85" s="160"/>
      <c r="D85" s="147" t="s">
        <v>149</v>
      </c>
      <c r="E85" s="161" t="s">
        <v>3</v>
      </c>
      <c r="F85" s="162" t="s">
        <v>172</v>
      </c>
      <c r="H85" s="163">
        <v>1</v>
      </c>
      <c r="I85" s="164"/>
      <c r="L85" s="160"/>
      <c r="M85" s="185"/>
      <c r="N85" s="186"/>
      <c r="O85" s="186"/>
      <c r="P85" s="186"/>
      <c r="Q85" s="186"/>
      <c r="R85" s="186"/>
      <c r="S85" s="186"/>
      <c r="T85" s="187"/>
      <c r="AT85" s="161" t="s">
        <v>149</v>
      </c>
      <c r="AU85" s="161" t="s">
        <v>83</v>
      </c>
      <c r="AV85" s="14" t="s">
        <v>145</v>
      </c>
      <c r="AW85" s="14" t="s">
        <v>36</v>
      </c>
      <c r="AX85" s="14" t="s">
        <v>83</v>
      </c>
      <c r="AY85" s="161" t="s">
        <v>137</v>
      </c>
    </row>
    <row r="86" spans="2:65" s="1" customFormat="1" ht="7" customHeight="1"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3"/>
    </row>
  </sheetData>
  <autoFilter ref="C79:K85" xr:uid="{00000000-0009-0000-0000-000005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87"/>
  <sheetViews>
    <sheetView showGridLines="0" workbookViewId="0"/>
  </sheetViews>
  <sheetFormatPr baseColWidth="10" defaultRowHeight="16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306" t="s">
        <v>6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7" t="s">
        <v>100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101</v>
      </c>
      <c r="L4" s="20"/>
      <c r="M4" s="86" t="s">
        <v>11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07" t="str">
        <f>'Rekapitulace stavby'!K6</f>
        <v>Centrum robotiky v areálu VŠB-neuznatelné náklady</v>
      </c>
      <c r="F7" s="308"/>
      <c r="G7" s="308"/>
      <c r="H7" s="308"/>
      <c r="L7" s="20"/>
    </row>
    <row r="8" spans="2:46" s="1" customFormat="1" ht="12" customHeight="1">
      <c r="B8" s="33"/>
      <c r="D8" s="27" t="s">
        <v>102</v>
      </c>
      <c r="L8" s="33"/>
    </row>
    <row r="9" spans="2:46" s="1" customFormat="1" ht="16.5" customHeight="1">
      <c r="B9" s="33"/>
      <c r="E9" s="269" t="s">
        <v>580</v>
      </c>
      <c r="F9" s="309"/>
      <c r="G9" s="309"/>
      <c r="H9" s="309"/>
      <c r="L9" s="33"/>
    </row>
    <row r="10" spans="2:46" s="1" customFormat="1" ht="11">
      <c r="B10" s="33"/>
      <c r="L10" s="33"/>
    </row>
    <row r="11" spans="2:46" s="1" customFormat="1" ht="12" customHeight="1">
      <c r="B11" s="33"/>
      <c r="D11" s="27" t="s">
        <v>19</v>
      </c>
      <c r="F11" s="25" t="s">
        <v>20</v>
      </c>
      <c r="I11" s="27" t="s">
        <v>21</v>
      </c>
      <c r="J11" s="25" t="s">
        <v>3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5" customHeight="1">
      <c r="B13" s="33"/>
      <c r="L13" s="33"/>
    </row>
    <row r="14" spans="2:46" s="1" customFormat="1" ht="12" customHeight="1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10" t="str">
        <f>'Rekapitulace stavby'!E14</f>
        <v>Vyplň údaj</v>
      </c>
      <c r="F18" s="290"/>
      <c r="G18" s="290"/>
      <c r="H18" s="290"/>
      <c r="I18" s="27" t="s">
        <v>31</v>
      </c>
      <c r="J18" s="28" t="str">
        <f>'Rekapitulace stavby'!AN14</f>
        <v>Vyplň údaj</v>
      </c>
      <c r="L18" s="33"/>
    </row>
    <row r="19" spans="2:12" s="1" customFormat="1" ht="7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" customHeight="1">
      <c r="B22" s="33"/>
      <c r="L22" s="33"/>
    </row>
    <row r="23" spans="2:12" s="1" customFormat="1" ht="12" customHeight="1">
      <c r="B23" s="33"/>
      <c r="D23" s="27" t="s">
        <v>37</v>
      </c>
      <c r="I23" s="27" t="s">
        <v>29</v>
      </c>
      <c r="J23" s="25" t="s">
        <v>3</v>
      </c>
      <c r="L23" s="33"/>
    </row>
    <row r="24" spans="2:12" s="1" customFormat="1" ht="18" customHeight="1">
      <c r="B24" s="33"/>
      <c r="E24" s="25" t="s">
        <v>38</v>
      </c>
      <c r="I24" s="27" t="s">
        <v>31</v>
      </c>
      <c r="J24" s="25" t="s">
        <v>3</v>
      </c>
      <c r="L24" s="33"/>
    </row>
    <row r="25" spans="2:12" s="1" customFormat="1" ht="7" customHeight="1">
      <c r="B25" s="33"/>
      <c r="L25" s="33"/>
    </row>
    <row r="26" spans="2:12" s="1" customFormat="1" ht="12" customHeight="1">
      <c r="B26" s="33"/>
      <c r="D26" s="27" t="s">
        <v>39</v>
      </c>
      <c r="L26" s="33"/>
    </row>
    <row r="27" spans="2:12" s="7" customFormat="1" ht="16.5" customHeight="1">
      <c r="B27" s="87"/>
      <c r="E27" s="295" t="s">
        <v>3</v>
      </c>
      <c r="F27" s="295"/>
      <c r="G27" s="295"/>
      <c r="H27" s="295"/>
      <c r="L27" s="87"/>
    </row>
    <row r="28" spans="2:12" s="1" customFormat="1" ht="7" customHeight="1">
      <c r="B28" s="33"/>
      <c r="L28" s="33"/>
    </row>
    <row r="29" spans="2:12" s="1" customFormat="1" ht="7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>
      <c r="B30" s="33"/>
      <c r="D30" s="88" t="s">
        <v>41</v>
      </c>
      <c r="J30" s="64">
        <f>ROUND(J81, 2)</f>
        <v>0</v>
      </c>
      <c r="L30" s="33"/>
    </row>
    <row r="31" spans="2:12" s="1" customFormat="1" ht="7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" customHeight="1">
      <c r="B33" s="33"/>
      <c r="D33" s="53" t="s">
        <v>45</v>
      </c>
      <c r="E33" s="27" t="s">
        <v>46</v>
      </c>
      <c r="F33" s="89">
        <f>ROUND((SUM(BE81:BE86)),  2)</f>
        <v>0</v>
      </c>
      <c r="I33" s="90">
        <v>0.21</v>
      </c>
      <c r="J33" s="89">
        <f>ROUND(((SUM(BE81:BE86))*I33),  2)</f>
        <v>0</v>
      </c>
      <c r="L33" s="33"/>
    </row>
    <row r="34" spans="2:12" s="1" customFormat="1" ht="14.5" customHeight="1">
      <c r="B34" s="33"/>
      <c r="E34" s="27" t="s">
        <v>47</v>
      </c>
      <c r="F34" s="89">
        <f>ROUND((SUM(BF81:BF86)),  2)</f>
        <v>0</v>
      </c>
      <c r="I34" s="90">
        <v>0.15</v>
      </c>
      <c r="J34" s="89">
        <f>ROUND(((SUM(BF81:BF86))*I34),  2)</f>
        <v>0</v>
      </c>
      <c r="L34" s="33"/>
    </row>
    <row r="35" spans="2:12" s="1" customFormat="1" ht="14.5" hidden="1" customHeight="1">
      <c r="B35" s="33"/>
      <c r="E35" s="27" t="s">
        <v>48</v>
      </c>
      <c r="F35" s="89">
        <f>ROUND((SUM(BG81:BG86)),  2)</f>
        <v>0</v>
      </c>
      <c r="I35" s="90">
        <v>0.21</v>
      </c>
      <c r="J35" s="89">
        <f>0</f>
        <v>0</v>
      </c>
      <c r="L35" s="33"/>
    </row>
    <row r="36" spans="2:12" s="1" customFormat="1" ht="14.5" hidden="1" customHeight="1">
      <c r="B36" s="33"/>
      <c r="E36" s="27" t="s">
        <v>49</v>
      </c>
      <c r="F36" s="89">
        <f>ROUND((SUM(BH81:BH86)),  2)</f>
        <v>0</v>
      </c>
      <c r="I36" s="90">
        <v>0.15</v>
      </c>
      <c r="J36" s="89">
        <f>0</f>
        <v>0</v>
      </c>
      <c r="L36" s="33"/>
    </row>
    <row r="37" spans="2:12" s="1" customFormat="1" ht="14.5" hidden="1" customHeight="1">
      <c r="B37" s="33"/>
      <c r="E37" s="27" t="s">
        <v>50</v>
      </c>
      <c r="F37" s="89">
        <f>ROUND((SUM(BI81:BI86)),  2)</f>
        <v>0</v>
      </c>
      <c r="I37" s="90">
        <v>0</v>
      </c>
      <c r="J37" s="89">
        <f>0</f>
        <v>0</v>
      </c>
      <c r="L37" s="33"/>
    </row>
    <row r="38" spans="2:12" s="1" customFormat="1" ht="7" customHeight="1">
      <c r="B38" s="33"/>
      <c r="L38" s="33"/>
    </row>
    <row r="39" spans="2:12" s="1" customFormat="1" ht="25.5" customHeight="1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" customHeight="1">
      <c r="B45" s="33"/>
      <c r="C45" s="21" t="s">
        <v>104</v>
      </c>
      <c r="L45" s="33"/>
    </row>
    <row r="46" spans="2:12" s="1" customFormat="1" ht="7" customHeight="1">
      <c r="B46" s="33"/>
      <c r="L46" s="33"/>
    </row>
    <row r="47" spans="2:12" s="1" customFormat="1" ht="12" customHeight="1">
      <c r="B47" s="33"/>
      <c r="C47" s="27" t="s">
        <v>17</v>
      </c>
      <c r="L47" s="33"/>
    </row>
    <row r="48" spans="2:12" s="1" customFormat="1" ht="16.5" customHeight="1">
      <c r="B48" s="33"/>
      <c r="E48" s="307" t="str">
        <f>E7</f>
        <v>Centrum robotiky v areálu VŠB-neuznatelné náklady</v>
      </c>
      <c r="F48" s="308"/>
      <c r="G48" s="308"/>
      <c r="H48" s="308"/>
      <c r="L48" s="33"/>
    </row>
    <row r="49" spans="2:47" s="1" customFormat="1" ht="12" customHeight="1">
      <c r="B49" s="33"/>
      <c r="C49" s="27" t="s">
        <v>102</v>
      </c>
      <c r="L49" s="33"/>
    </row>
    <row r="50" spans="2:47" s="1" customFormat="1" ht="16.5" customHeight="1">
      <c r="B50" s="33"/>
      <c r="E50" s="269" t="str">
        <f>E9</f>
        <v>2102707 - Elektroinstalace</v>
      </c>
      <c r="F50" s="309"/>
      <c r="G50" s="309"/>
      <c r="H50" s="309"/>
      <c r="L50" s="33"/>
    </row>
    <row r="51" spans="2:47" s="1" customFormat="1" ht="7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" customHeight="1">
      <c r="B53" s="33"/>
      <c r="L53" s="33"/>
    </row>
    <row r="54" spans="2:47" s="1" customFormat="1" ht="25.75" customHeight="1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5" customHeight="1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2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25" customHeight="1">
      <c r="B58" s="33"/>
      <c r="L58" s="33"/>
    </row>
    <row r="59" spans="2:47" s="1" customFormat="1" ht="22.75" customHeight="1">
      <c r="B59" s="33"/>
      <c r="C59" s="99" t="s">
        <v>73</v>
      </c>
      <c r="J59" s="64">
        <f>J81</f>
        <v>0</v>
      </c>
      <c r="L59" s="33"/>
      <c r="AU59" s="17" t="s">
        <v>107</v>
      </c>
    </row>
    <row r="60" spans="2:47" s="8" customFormat="1" ht="25" customHeight="1">
      <c r="B60" s="100"/>
      <c r="D60" s="101" t="s">
        <v>581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9" customFormat="1" ht="20" customHeight="1">
      <c r="B61" s="104"/>
      <c r="D61" s="105" t="s">
        <v>582</v>
      </c>
      <c r="E61" s="106"/>
      <c r="F61" s="106"/>
      <c r="G61" s="106"/>
      <c r="H61" s="106"/>
      <c r="I61" s="106"/>
      <c r="J61" s="107">
        <f>J83</f>
        <v>0</v>
      </c>
      <c r="L61" s="104"/>
    </row>
    <row r="62" spans="2:47" s="1" customFormat="1" ht="21.75" customHeight="1">
      <c r="B62" s="33"/>
      <c r="L62" s="33"/>
    </row>
    <row r="63" spans="2:47" s="1" customFormat="1" ht="7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7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5" customHeight="1">
      <c r="B68" s="33"/>
      <c r="C68" s="21" t="s">
        <v>122</v>
      </c>
      <c r="L68" s="33"/>
    </row>
    <row r="69" spans="2:20" s="1" customFormat="1" ht="7" customHeight="1">
      <c r="B69" s="33"/>
      <c r="L69" s="33"/>
    </row>
    <row r="70" spans="2:20" s="1" customFormat="1" ht="12" customHeight="1">
      <c r="B70" s="33"/>
      <c r="C70" s="27" t="s">
        <v>17</v>
      </c>
      <c r="L70" s="33"/>
    </row>
    <row r="71" spans="2:20" s="1" customFormat="1" ht="16.5" customHeight="1">
      <c r="B71" s="33"/>
      <c r="E71" s="307" t="str">
        <f>E7</f>
        <v>Centrum robotiky v areálu VŠB-neuznatelné náklady</v>
      </c>
      <c r="F71" s="308"/>
      <c r="G71" s="308"/>
      <c r="H71" s="308"/>
      <c r="L71" s="33"/>
    </row>
    <row r="72" spans="2:20" s="1" customFormat="1" ht="12" customHeight="1">
      <c r="B72" s="33"/>
      <c r="C72" s="27" t="s">
        <v>102</v>
      </c>
      <c r="L72" s="33"/>
    </row>
    <row r="73" spans="2:20" s="1" customFormat="1" ht="16.5" customHeight="1">
      <c r="B73" s="33"/>
      <c r="E73" s="269" t="str">
        <f>E9</f>
        <v>2102707 - Elektroinstalace</v>
      </c>
      <c r="F73" s="309"/>
      <c r="G73" s="309"/>
      <c r="H73" s="309"/>
      <c r="L73" s="33"/>
    </row>
    <row r="74" spans="2:20" s="1" customFormat="1" ht="7" customHeight="1">
      <c r="B74" s="33"/>
      <c r="L74" s="33"/>
    </row>
    <row r="75" spans="2:20" s="1" customFormat="1" ht="12" customHeight="1">
      <c r="B75" s="33"/>
      <c r="C75" s="27" t="s">
        <v>22</v>
      </c>
      <c r="F75" s="25" t="str">
        <f>F12</f>
        <v>Ostrava - Poruba</v>
      </c>
      <c r="I75" s="27" t="s">
        <v>24</v>
      </c>
      <c r="J75" s="50" t="str">
        <f>IF(J12="","",J12)</f>
        <v>20. 7. 2021</v>
      </c>
      <c r="L75" s="33"/>
    </row>
    <row r="76" spans="2:20" s="1" customFormat="1" ht="7" customHeight="1">
      <c r="B76" s="33"/>
      <c r="L76" s="33"/>
    </row>
    <row r="77" spans="2:20" s="1" customFormat="1" ht="25.75" customHeight="1">
      <c r="B77" s="33"/>
      <c r="C77" s="27" t="s">
        <v>28</v>
      </c>
      <c r="F77" s="25" t="str">
        <f>E15</f>
        <v>VŠB- TU Ostrava</v>
      </c>
      <c r="I77" s="27" t="s">
        <v>34</v>
      </c>
      <c r="J77" s="31" t="str">
        <f>E21</f>
        <v>Archi Bim Ostrava - Pustkovec</v>
      </c>
      <c r="L77" s="33"/>
    </row>
    <row r="78" spans="2:20" s="1" customFormat="1" ht="15.25" customHeight="1">
      <c r="B78" s="33"/>
      <c r="C78" s="27" t="s">
        <v>32</v>
      </c>
      <c r="F78" s="25" t="str">
        <f>IF(E18="","",E18)</f>
        <v>Vyplň údaj</v>
      </c>
      <c r="I78" s="27" t="s">
        <v>37</v>
      </c>
      <c r="J78" s="31" t="str">
        <f>E24</f>
        <v>Anna Mužná</v>
      </c>
      <c r="L78" s="33"/>
    </row>
    <row r="79" spans="2:20" s="1" customFormat="1" ht="10.25" customHeight="1">
      <c r="B79" s="33"/>
      <c r="L79" s="33"/>
    </row>
    <row r="80" spans="2:20" s="10" customFormat="1" ht="29.25" customHeight="1">
      <c r="B80" s="108"/>
      <c r="C80" s="109" t="s">
        <v>123</v>
      </c>
      <c r="D80" s="110" t="s">
        <v>60</v>
      </c>
      <c r="E80" s="110" t="s">
        <v>56</v>
      </c>
      <c r="F80" s="110" t="s">
        <v>57</v>
      </c>
      <c r="G80" s="110" t="s">
        <v>124</v>
      </c>
      <c r="H80" s="110" t="s">
        <v>125</v>
      </c>
      <c r="I80" s="110" t="s">
        <v>126</v>
      </c>
      <c r="J80" s="110" t="s">
        <v>106</v>
      </c>
      <c r="K80" s="111" t="s">
        <v>127</v>
      </c>
      <c r="L80" s="108"/>
      <c r="M80" s="57" t="s">
        <v>3</v>
      </c>
      <c r="N80" s="58" t="s">
        <v>45</v>
      </c>
      <c r="O80" s="58" t="s">
        <v>128</v>
      </c>
      <c r="P80" s="58" t="s">
        <v>129</v>
      </c>
      <c r="Q80" s="58" t="s">
        <v>130</v>
      </c>
      <c r="R80" s="58" t="s">
        <v>131</v>
      </c>
      <c r="S80" s="58" t="s">
        <v>132</v>
      </c>
      <c r="T80" s="59" t="s">
        <v>133</v>
      </c>
    </row>
    <row r="81" spans="2:65" s="1" customFormat="1" ht="22.75" customHeight="1">
      <c r="B81" s="33"/>
      <c r="C81" s="62" t="s">
        <v>134</v>
      </c>
      <c r="J81" s="112">
        <f>BK81</f>
        <v>0</v>
      </c>
      <c r="L81" s="33"/>
      <c r="M81" s="60"/>
      <c r="N81" s="51"/>
      <c r="O81" s="51"/>
      <c r="P81" s="113">
        <f>P82</f>
        <v>0</v>
      </c>
      <c r="Q81" s="51"/>
      <c r="R81" s="113">
        <f>R82</f>
        <v>0</v>
      </c>
      <c r="S81" s="51"/>
      <c r="T81" s="114">
        <f>T82</f>
        <v>0</v>
      </c>
      <c r="AT81" s="17" t="s">
        <v>74</v>
      </c>
      <c r="AU81" s="17" t="s">
        <v>107</v>
      </c>
      <c r="BK81" s="115">
        <f>BK82</f>
        <v>0</v>
      </c>
    </row>
    <row r="82" spans="2:65" s="11" customFormat="1" ht="26" customHeight="1">
      <c r="B82" s="116"/>
      <c r="D82" s="117" t="s">
        <v>74</v>
      </c>
      <c r="E82" s="118" t="s">
        <v>203</v>
      </c>
      <c r="F82" s="118" t="s">
        <v>583</v>
      </c>
      <c r="I82" s="119"/>
      <c r="J82" s="120">
        <f>BK82</f>
        <v>0</v>
      </c>
      <c r="L82" s="116"/>
      <c r="M82" s="121"/>
      <c r="P82" s="122">
        <f>P83</f>
        <v>0</v>
      </c>
      <c r="R82" s="122">
        <f>R83</f>
        <v>0</v>
      </c>
      <c r="T82" s="123">
        <f>T83</f>
        <v>0</v>
      </c>
      <c r="AR82" s="117" t="s">
        <v>138</v>
      </c>
      <c r="AT82" s="124" t="s">
        <v>74</v>
      </c>
      <c r="AU82" s="124" t="s">
        <v>75</v>
      </c>
      <c r="AY82" s="117" t="s">
        <v>137</v>
      </c>
      <c r="BK82" s="125">
        <f>BK83</f>
        <v>0</v>
      </c>
    </row>
    <row r="83" spans="2:65" s="11" customFormat="1" ht="22.75" customHeight="1">
      <c r="B83" s="116"/>
      <c r="D83" s="117" t="s">
        <v>74</v>
      </c>
      <c r="E83" s="126" t="s">
        <v>584</v>
      </c>
      <c r="F83" s="126" t="s">
        <v>585</v>
      </c>
      <c r="I83" s="119"/>
      <c r="J83" s="127">
        <f>BK83</f>
        <v>0</v>
      </c>
      <c r="L83" s="116"/>
      <c r="M83" s="121"/>
      <c r="P83" s="122">
        <f>SUM(P84:P86)</f>
        <v>0</v>
      </c>
      <c r="R83" s="122">
        <f>SUM(R84:R86)</f>
        <v>0</v>
      </c>
      <c r="T83" s="123">
        <f>SUM(T84:T86)</f>
        <v>0</v>
      </c>
      <c r="AR83" s="117" t="s">
        <v>138</v>
      </c>
      <c r="AT83" s="124" t="s">
        <v>74</v>
      </c>
      <c r="AU83" s="124" t="s">
        <v>83</v>
      </c>
      <c r="AY83" s="117" t="s">
        <v>137</v>
      </c>
      <c r="BK83" s="125">
        <f>SUM(BK84:BK86)</f>
        <v>0</v>
      </c>
    </row>
    <row r="84" spans="2:65" s="1" customFormat="1" ht="16.5" customHeight="1">
      <c r="B84" s="128"/>
      <c r="C84" s="129" t="s">
        <v>83</v>
      </c>
      <c r="D84" s="129" t="s">
        <v>140</v>
      </c>
      <c r="E84" s="130" t="s">
        <v>586</v>
      </c>
      <c r="F84" s="131" t="s">
        <v>587</v>
      </c>
      <c r="G84" s="132" t="s">
        <v>486</v>
      </c>
      <c r="H84" s="133">
        <v>1</v>
      </c>
      <c r="I84" s="134"/>
      <c r="J84" s="135">
        <f>ROUND(I84*H84,2)</f>
        <v>0</v>
      </c>
      <c r="K84" s="131" t="s">
        <v>3</v>
      </c>
      <c r="L84" s="33"/>
      <c r="M84" s="136" t="s">
        <v>3</v>
      </c>
      <c r="N84" s="137" t="s">
        <v>46</v>
      </c>
      <c r="P84" s="138">
        <f>O84*H84</f>
        <v>0</v>
      </c>
      <c r="Q84" s="138">
        <v>0</v>
      </c>
      <c r="R84" s="138">
        <f>Q84*H84</f>
        <v>0</v>
      </c>
      <c r="S84" s="138">
        <v>0</v>
      </c>
      <c r="T84" s="139">
        <f>S84*H84</f>
        <v>0</v>
      </c>
      <c r="AR84" s="140" t="s">
        <v>482</v>
      </c>
      <c r="AT84" s="140" t="s">
        <v>140</v>
      </c>
      <c r="AU84" s="140" t="s">
        <v>85</v>
      </c>
      <c r="AY84" s="17" t="s">
        <v>137</v>
      </c>
      <c r="BE84" s="141">
        <f>IF(N84="základní",J84,0)</f>
        <v>0</v>
      </c>
      <c r="BF84" s="141">
        <f>IF(N84="snížená",J84,0)</f>
        <v>0</v>
      </c>
      <c r="BG84" s="141">
        <f>IF(N84="zákl. přenesená",J84,0)</f>
        <v>0</v>
      </c>
      <c r="BH84" s="141">
        <f>IF(N84="sníž. přenesená",J84,0)</f>
        <v>0</v>
      </c>
      <c r="BI84" s="141">
        <f>IF(N84="nulová",J84,0)</f>
        <v>0</v>
      </c>
      <c r="BJ84" s="17" t="s">
        <v>83</v>
      </c>
      <c r="BK84" s="141">
        <f>ROUND(I84*H84,2)</f>
        <v>0</v>
      </c>
      <c r="BL84" s="17" t="s">
        <v>482</v>
      </c>
      <c r="BM84" s="140" t="s">
        <v>588</v>
      </c>
    </row>
    <row r="85" spans="2:65" s="1" customFormat="1" ht="16.5" customHeight="1">
      <c r="B85" s="128"/>
      <c r="C85" s="129" t="s">
        <v>85</v>
      </c>
      <c r="D85" s="129" t="s">
        <v>140</v>
      </c>
      <c r="E85" s="130" t="s">
        <v>589</v>
      </c>
      <c r="F85" s="131" t="s">
        <v>590</v>
      </c>
      <c r="G85" s="132" t="s">
        <v>486</v>
      </c>
      <c r="H85" s="133">
        <v>1</v>
      </c>
      <c r="I85" s="134"/>
      <c r="J85" s="135">
        <f>ROUND(I85*H85,2)</f>
        <v>0</v>
      </c>
      <c r="K85" s="131" t="s">
        <v>3</v>
      </c>
      <c r="L85" s="33"/>
      <c r="M85" s="136" t="s">
        <v>3</v>
      </c>
      <c r="N85" s="137" t="s">
        <v>46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AR85" s="140" t="s">
        <v>482</v>
      </c>
      <c r="AT85" s="140" t="s">
        <v>140</v>
      </c>
      <c r="AU85" s="140" t="s">
        <v>85</v>
      </c>
      <c r="AY85" s="17" t="s">
        <v>137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7" t="s">
        <v>83</v>
      </c>
      <c r="BK85" s="141">
        <f>ROUND(I85*H85,2)</f>
        <v>0</v>
      </c>
      <c r="BL85" s="17" t="s">
        <v>482</v>
      </c>
      <c r="BM85" s="140" t="s">
        <v>591</v>
      </c>
    </row>
    <row r="86" spans="2:65" s="1" customFormat="1" ht="16.5" customHeight="1">
      <c r="B86" s="128"/>
      <c r="C86" s="129" t="s">
        <v>138</v>
      </c>
      <c r="D86" s="129" t="s">
        <v>140</v>
      </c>
      <c r="E86" s="130" t="s">
        <v>592</v>
      </c>
      <c r="F86" s="131" t="s">
        <v>593</v>
      </c>
      <c r="G86" s="132" t="s">
        <v>486</v>
      </c>
      <c r="H86" s="133">
        <v>1</v>
      </c>
      <c r="I86" s="134"/>
      <c r="J86" s="135">
        <f>ROUND(I86*H86,2)</f>
        <v>0</v>
      </c>
      <c r="K86" s="131" t="s">
        <v>3</v>
      </c>
      <c r="L86" s="33"/>
      <c r="M86" s="188" t="s">
        <v>3</v>
      </c>
      <c r="N86" s="189" t="s">
        <v>46</v>
      </c>
      <c r="O86" s="178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140" t="s">
        <v>482</v>
      </c>
      <c r="AT86" s="140" t="s">
        <v>140</v>
      </c>
      <c r="AU86" s="140" t="s">
        <v>85</v>
      </c>
      <c r="AY86" s="17" t="s">
        <v>137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7" t="s">
        <v>83</v>
      </c>
      <c r="BK86" s="141">
        <f>ROUND(I86*H86,2)</f>
        <v>0</v>
      </c>
      <c r="BL86" s="17" t="s">
        <v>482</v>
      </c>
      <c r="BM86" s="140" t="s">
        <v>594</v>
      </c>
    </row>
    <row r="87" spans="2:65" s="1" customFormat="1" ht="7" customHeight="1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33"/>
    </row>
  </sheetData>
  <autoFilter ref="C80:K86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8"/>
  <sheetViews>
    <sheetView showGridLines="0" zoomScale="110" zoomScaleNormal="110" workbookViewId="0"/>
  </sheetViews>
  <sheetFormatPr baseColWidth="10" defaultRowHeight="16"/>
  <cols>
    <col min="1" max="1" width="8.25" style="190" customWidth="1"/>
    <col min="2" max="2" width="1.75" style="190" customWidth="1"/>
    <col min="3" max="4" width="5" style="190" customWidth="1"/>
    <col min="5" max="5" width="11.75" style="190" customWidth="1"/>
    <col min="6" max="6" width="9.25" style="190" customWidth="1"/>
    <col min="7" max="7" width="5" style="190" customWidth="1"/>
    <col min="8" max="8" width="77.75" style="190" customWidth="1"/>
    <col min="9" max="10" width="20" style="190" customWidth="1"/>
    <col min="11" max="11" width="1.75" style="190" customWidth="1"/>
  </cols>
  <sheetData>
    <row r="1" spans="2:11" customFormat="1" ht="37.5" customHeight="1"/>
    <row r="2" spans="2:11" customFormat="1" ht="7.5" customHeight="1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5" customFormat="1" ht="45" customHeight="1">
      <c r="B3" s="194"/>
      <c r="C3" s="312" t="s">
        <v>595</v>
      </c>
      <c r="D3" s="312"/>
      <c r="E3" s="312"/>
      <c r="F3" s="312"/>
      <c r="G3" s="312"/>
      <c r="H3" s="312"/>
      <c r="I3" s="312"/>
      <c r="J3" s="312"/>
      <c r="K3" s="195"/>
    </row>
    <row r="4" spans="2:11" customFormat="1" ht="25.5" customHeight="1">
      <c r="B4" s="196"/>
      <c r="C4" s="317" t="s">
        <v>596</v>
      </c>
      <c r="D4" s="317"/>
      <c r="E4" s="317"/>
      <c r="F4" s="317"/>
      <c r="G4" s="317"/>
      <c r="H4" s="317"/>
      <c r="I4" s="317"/>
      <c r="J4" s="317"/>
      <c r="K4" s="197"/>
    </row>
    <row r="5" spans="2:11" customFormat="1" ht="5.25" customHeight="1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customFormat="1" ht="15" customHeight="1">
      <c r="B6" s="196"/>
      <c r="C6" s="316" t="s">
        <v>597</v>
      </c>
      <c r="D6" s="316"/>
      <c r="E6" s="316"/>
      <c r="F6" s="316"/>
      <c r="G6" s="316"/>
      <c r="H6" s="316"/>
      <c r="I6" s="316"/>
      <c r="J6" s="316"/>
      <c r="K6" s="197"/>
    </row>
    <row r="7" spans="2:11" customFormat="1" ht="15" customHeight="1">
      <c r="B7" s="200"/>
      <c r="C7" s="316" t="s">
        <v>598</v>
      </c>
      <c r="D7" s="316"/>
      <c r="E7" s="316"/>
      <c r="F7" s="316"/>
      <c r="G7" s="316"/>
      <c r="H7" s="316"/>
      <c r="I7" s="316"/>
      <c r="J7" s="316"/>
      <c r="K7" s="197"/>
    </row>
    <row r="8" spans="2:11" customFormat="1" ht="12.75" customHeight="1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customFormat="1" ht="15" customHeight="1">
      <c r="B9" s="200"/>
      <c r="C9" s="316" t="s">
        <v>599</v>
      </c>
      <c r="D9" s="316"/>
      <c r="E9" s="316"/>
      <c r="F9" s="316"/>
      <c r="G9" s="316"/>
      <c r="H9" s="316"/>
      <c r="I9" s="316"/>
      <c r="J9" s="316"/>
      <c r="K9" s="197"/>
    </row>
    <row r="10" spans="2:11" customFormat="1" ht="15" customHeight="1">
      <c r="B10" s="200"/>
      <c r="C10" s="199"/>
      <c r="D10" s="316" t="s">
        <v>600</v>
      </c>
      <c r="E10" s="316"/>
      <c r="F10" s="316"/>
      <c r="G10" s="316"/>
      <c r="H10" s="316"/>
      <c r="I10" s="316"/>
      <c r="J10" s="316"/>
      <c r="K10" s="197"/>
    </row>
    <row r="11" spans="2:11" customFormat="1" ht="15" customHeight="1">
      <c r="B11" s="200"/>
      <c r="C11" s="201"/>
      <c r="D11" s="316" t="s">
        <v>601</v>
      </c>
      <c r="E11" s="316"/>
      <c r="F11" s="316"/>
      <c r="G11" s="316"/>
      <c r="H11" s="316"/>
      <c r="I11" s="316"/>
      <c r="J11" s="316"/>
      <c r="K11" s="197"/>
    </row>
    <row r="12" spans="2:11" customFormat="1" ht="15" customHeight="1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customFormat="1" ht="15" customHeight="1">
      <c r="B13" s="200"/>
      <c r="C13" s="201"/>
      <c r="D13" s="202" t="s">
        <v>602</v>
      </c>
      <c r="E13" s="199"/>
      <c r="F13" s="199"/>
      <c r="G13" s="199"/>
      <c r="H13" s="199"/>
      <c r="I13" s="199"/>
      <c r="J13" s="199"/>
      <c r="K13" s="197"/>
    </row>
    <row r="14" spans="2:11" customFormat="1" ht="12.75" customHeight="1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customFormat="1" ht="15" customHeight="1">
      <c r="B15" s="200"/>
      <c r="C15" s="201"/>
      <c r="D15" s="316" t="s">
        <v>603</v>
      </c>
      <c r="E15" s="316"/>
      <c r="F15" s="316"/>
      <c r="G15" s="316"/>
      <c r="H15" s="316"/>
      <c r="I15" s="316"/>
      <c r="J15" s="316"/>
      <c r="K15" s="197"/>
    </row>
    <row r="16" spans="2:11" customFormat="1" ht="15" customHeight="1">
      <c r="B16" s="200"/>
      <c r="C16" s="201"/>
      <c r="D16" s="316" t="s">
        <v>604</v>
      </c>
      <c r="E16" s="316"/>
      <c r="F16" s="316"/>
      <c r="G16" s="316"/>
      <c r="H16" s="316"/>
      <c r="I16" s="316"/>
      <c r="J16" s="316"/>
      <c r="K16" s="197"/>
    </row>
    <row r="17" spans="2:11" customFormat="1" ht="15" customHeight="1">
      <c r="B17" s="200"/>
      <c r="C17" s="201"/>
      <c r="D17" s="316" t="s">
        <v>605</v>
      </c>
      <c r="E17" s="316"/>
      <c r="F17" s="316"/>
      <c r="G17" s="316"/>
      <c r="H17" s="316"/>
      <c r="I17" s="316"/>
      <c r="J17" s="316"/>
      <c r="K17" s="197"/>
    </row>
    <row r="18" spans="2:11" customFormat="1" ht="15" customHeight="1">
      <c r="B18" s="200"/>
      <c r="C18" s="201"/>
      <c r="D18" s="201"/>
      <c r="E18" s="203" t="s">
        <v>82</v>
      </c>
      <c r="F18" s="316" t="s">
        <v>606</v>
      </c>
      <c r="G18" s="316"/>
      <c r="H18" s="316"/>
      <c r="I18" s="316"/>
      <c r="J18" s="316"/>
      <c r="K18" s="197"/>
    </row>
    <row r="19" spans="2:11" customFormat="1" ht="15" customHeight="1">
      <c r="B19" s="200"/>
      <c r="C19" s="201"/>
      <c r="D19" s="201"/>
      <c r="E19" s="203" t="s">
        <v>607</v>
      </c>
      <c r="F19" s="316" t="s">
        <v>608</v>
      </c>
      <c r="G19" s="316"/>
      <c r="H19" s="316"/>
      <c r="I19" s="316"/>
      <c r="J19" s="316"/>
      <c r="K19" s="197"/>
    </row>
    <row r="20" spans="2:11" customFormat="1" ht="15" customHeight="1">
      <c r="B20" s="200"/>
      <c r="C20" s="201"/>
      <c r="D20" s="201"/>
      <c r="E20" s="203" t="s">
        <v>609</v>
      </c>
      <c r="F20" s="316" t="s">
        <v>610</v>
      </c>
      <c r="G20" s="316"/>
      <c r="H20" s="316"/>
      <c r="I20" s="316"/>
      <c r="J20" s="316"/>
      <c r="K20" s="197"/>
    </row>
    <row r="21" spans="2:11" customFormat="1" ht="15" customHeight="1">
      <c r="B21" s="200"/>
      <c r="C21" s="201"/>
      <c r="D21" s="201"/>
      <c r="E21" s="203" t="s">
        <v>611</v>
      </c>
      <c r="F21" s="316" t="s">
        <v>612</v>
      </c>
      <c r="G21" s="316"/>
      <c r="H21" s="316"/>
      <c r="I21" s="316"/>
      <c r="J21" s="316"/>
      <c r="K21" s="197"/>
    </row>
    <row r="22" spans="2:11" customFormat="1" ht="15" customHeight="1">
      <c r="B22" s="200"/>
      <c r="C22" s="201"/>
      <c r="D22" s="201"/>
      <c r="E22" s="203" t="s">
        <v>613</v>
      </c>
      <c r="F22" s="316" t="s">
        <v>614</v>
      </c>
      <c r="G22" s="316"/>
      <c r="H22" s="316"/>
      <c r="I22" s="316"/>
      <c r="J22" s="316"/>
      <c r="K22" s="197"/>
    </row>
    <row r="23" spans="2:11" customFormat="1" ht="15" customHeight="1">
      <c r="B23" s="200"/>
      <c r="C23" s="201"/>
      <c r="D23" s="201"/>
      <c r="E23" s="203" t="s">
        <v>615</v>
      </c>
      <c r="F23" s="316" t="s">
        <v>616</v>
      </c>
      <c r="G23" s="316"/>
      <c r="H23" s="316"/>
      <c r="I23" s="316"/>
      <c r="J23" s="316"/>
      <c r="K23" s="197"/>
    </row>
    <row r="24" spans="2:11" customFormat="1" ht="12.75" customHeight="1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customFormat="1" ht="15" customHeight="1">
      <c r="B25" s="200"/>
      <c r="C25" s="316" t="s">
        <v>617</v>
      </c>
      <c r="D25" s="316"/>
      <c r="E25" s="316"/>
      <c r="F25" s="316"/>
      <c r="G25" s="316"/>
      <c r="H25" s="316"/>
      <c r="I25" s="316"/>
      <c r="J25" s="316"/>
      <c r="K25" s="197"/>
    </row>
    <row r="26" spans="2:11" customFormat="1" ht="15" customHeight="1">
      <c r="B26" s="200"/>
      <c r="C26" s="316" t="s">
        <v>618</v>
      </c>
      <c r="D26" s="316"/>
      <c r="E26" s="316"/>
      <c r="F26" s="316"/>
      <c r="G26" s="316"/>
      <c r="H26" s="316"/>
      <c r="I26" s="316"/>
      <c r="J26" s="316"/>
      <c r="K26" s="197"/>
    </row>
    <row r="27" spans="2:11" customFormat="1" ht="15" customHeight="1">
      <c r="B27" s="200"/>
      <c r="C27" s="199"/>
      <c r="D27" s="316" t="s">
        <v>619</v>
      </c>
      <c r="E27" s="316"/>
      <c r="F27" s="316"/>
      <c r="G27" s="316"/>
      <c r="H27" s="316"/>
      <c r="I27" s="316"/>
      <c r="J27" s="316"/>
      <c r="K27" s="197"/>
    </row>
    <row r="28" spans="2:11" customFormat="1" ht="15" customHeight="1">
      <c r="B28" s="200"/>
      <c r="C28" s="201"/>
      <c r="D28" s="316" t="s">
        <v>620</v>
      </c>
      <c r="E28" s="316"/>
      <c r="F28" s="316"/>
      <c r="G28" s="316"/>
      <c r="H28" s="316"/>
      <c r="I28" s="316"/>
      <c r="J28" s="316"/>
      <c r="K28" s="197"/>
    </row>
    <row r="29" spans="2:11" customFormat="1" ht="12.75" customHeight="1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customFormat="1" ht="15" customHeight="1">
      <c r="B30" s="200"/>
      <c r="C30" s="201"/>
      <c r="D30" s="316" t="s">
        <v>621</v>
      </c>
      <c r="E30" s="316"/>
      <c r="F30" s="316"/>
      <c r="G30" s="316"/>
      <c r="H30" s="316"/>
      <c r="I30" s="316"/>
      <c r="J30" s="316"/>
      <c r="K30" s="197"/>
    </row>
    <row r="31" spans="2:11" customFormat="1" ht="15" customHeight="1">
      <c r="B31" s="200"/>
      <c r="C31" s="201"/>
      <c r="D31" s="316" t="s">
        <v>622</v>
      </c>
      <c r="E31" s="316"/>
      <c r="F31" s="316"/>
      <c r="G31" s="316"/>
      <c r="H31" s="316"/>
      <c r="I31" s="316"/>
      <c r="J31" s="316"/>
      <c r="K31" s="197"/>
    </row>
    <row r="32" spans="2:11" customFormat="1" ht="12.75" customHeight="1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customFormat="1" ht="15" customHeight="1">
      <c r="B33" s="200"/>
      <c r="C33" s="201"/>
      <c r="D33" s="316" t="s">
        <v>623</v>
      </c>
      <c r="E33" s="316"/>
      <c r="F33" s="316"/>
      <c r="G33" s="316"/>
      <c r="H33" s="316"/>
      <c r="I33" s="316"/>
      <c r="J33" s="316"/>
      <c r="K33" s="197"/>
    </row>
    <row r="34" spans="2:11" customFormat="1" ht="15" customHeight="1">
      <c r="B34" s="200"/>
      <c r="C34" s="201"/>
      <c r="D34" s="316" t="s">
        <v>624</v>
      </c>
      <c r="E34" s="316"/>
      <c r="F34" s="316"/>
      <c r="G34" s="316"/>
      <c r="H34" s="316"/>
      <c r="I34" s="316"/>
      <c r="J34" s="316"/>
      <c r="K34" s="197"/>
    </row>
    <row r="35" spans="2:11" customFormat="1" ht="15" customHeight="1">
      <c r="B35" s="200"/>
      <c r="C35" s="201"/>
      <c r="D35" s="316" t="s">
        <v>625</v>
      </c>
      <c r="E35" s="316"/>
      <c r="F35" s="316"/>
      <c r="G35" s="316"/>
      <c r="H35" s="316"/>
      <c r="I35" s="316"/>
      <c r="J35" s="316"/>
      <c r="K35" s="197"/>
    </row>
    <row r="36" spans="2:11" customFormat="1" ht="15" customHeight="1">
      <c r="B36" s="200"/>
      <c r="C36" s="201"/>
      <c r="D36" s="199"/>
      <c r="E36" s="202" t="s">
        <v>123</v>
      </c>
      <c r="F36" s="199"/>
      <c r="G36" s="316" t="s">
        <v>626</v>
      </c>
      <c r="H36" s="316"/>
      <c r="I36" s="316"/>
      <c r="J36" s="316"/>
      <c r="K36" s="197"/>
    </row>
    <row r="37" spans="2:11" customFormat="1" ht="30.75" customHeight="1">
      <c r="B37" s="200"/>
      <c r="C37" s="201"/>
      <c r="D37" s="199"/>
      <c r="E37" s="202" t="s">
        <v>627</v>
      </c>
      <c r="F37" s="199"/>
      <c r="G37" s="316" t="s">
        <v>628</v>
      </c>
      <c r="H37" s="316"/>
      <c r="I37" s="316"/>
      <c r="J37" s="316"/>
      <c r="K37" s="197"/>
    </row>
    <row r="38" spans="2:11" customFormat="1" ht="15" customHeight="1">
      <c r="B38" s="200"/>
      <c r="C38" s="201"/>
      <c r="D38" s="199"/>
      <c r="E38" s="202" t="s">
        <v>56</v>
      </c>
      <c r="F38" s="199"/>
      <c r="G38" s="316" t="s">
        <v>629</v>
      </c>
      <c r="H38" s="316"/>
      <c r="I38" s="316"/>
      <c r="J38" s="316"/>
      <c r="K38" s="197"/>
    </row>
    <row r="39" spans="2:11" customFormat="1" ht="15" customHeight="1">
      <c r="B39" s="200"/>
      <c r="C39" s="201"/>
      <c r="D39" s="199"/>
      <c r="E39" s="202" t="s">
        <v>57</v>
      </c>
      <c r="F39" s="199"/>
      <c r="G39" s="316" t="s">
        <v>630</v>
      </c>
      <c r="H39" s="316"/>
      <c r="I39" s="316"/>
      <c r="J39" s="316"/>
      <c r="K39" s="197"/>
    </row>
    <row r="40" spans="2:11" customFormat="1" ht="15" customHeight="1">
      <c r="B40" s="200"/>
      <c r="C40" s="201"/>
      <c r="D40" s="199"/>
      <c r="E40" s="202" t="s">
        <v>124</v>
      </c>
      <c r="F40" s="199"/>
      <c r="G40" s="316" t="s">
        <v>631</v>
      </c>
      <c r="H40" s="316"/>
      <c r="I40" s="316"/>
      <c r="J40" s="316"/>
      <c r="K40" s="197"/>
    </row>
    <row r="41" spans="2:11" customFormat="1" ht="15" customHeight="1">
      <c r="B41" s="200"/>
      <c r="C41" s="201"/>
      <c r="D41" s="199"/>
      <c r="E41" s="202" t="s">
        <v>125</v>
      </c>
      <c r="F41" s="199"/>
      <c r="G41" s="316" t="s">
        <v>632</v>
      </c>
      <c r="H41" s="316"/>
      <c r="I41" s="316"/>
      <c r="J41" s="316"/>
      <c r="K41" s="197"/>
    </row>
    <row r="42" spans="2:11" customFormat="1" ht="15" customHeight="1">
      <c r="B42" s="200"/>
      <c r="C42" s="201"/>
      <c r="D42" s="199"/>
      <c r="E42" s="202" t="s">
        <v>633</v>
      </c>
      <c r="F42" s="199"/>
      <c r="G42" s="316" t="s">
        <v>634</v>
      </c>
      <c r="H42" s="316"/>
      <c r="I42" s="316"/>
      <c r="J42" s="316"/>
      <c r="K42" s="197"/>
    </row>
    <row r="43" spans="2:11" customFormat="1" ht="15" customHeight="1">
      <c r="B43" s="200"/>
      <c r="C43" s="201"/>
      <c r="D43" s="199"/>
      <c r="E43" s="202"/>
      <c r="F43" s="199"/>
      <c r="G43" s="316" t="s">
        <v>635</v>
      </c>
      <c r="H43" s="316"/>
      <c r="I43" s="316"/>
      <c r="J43" s="316"/>
      <c r="K43" s="197"/>
    </row>
    <row r="44" spans="2:11" customFormat="1" ht="15" customHeight="1">
      <c r="B44" s="200"/>
      <c r="C44" s="201"/>
      <c r="D44" s="199"/>
      <c r="E44" s="202" t="s">
        <v>636</v>
      </c>
      <c r="F44" s="199"/>
      <c r="G44" s="316" t="s">
        <v>637</v>
      </c>
      <c r="H44" s="316"/>
      <c r="I44" s="316"/>
      <c r="J44" s="316"/>
      <c r="K44" s="197"/>
    </row>
    <row r="45" spans="2:11" customFormat="1" ht="15" customHeight="1">
      <c r="B45" s="200"/>
      <c r="C45" s="201"/>
      <c r="D45" s="199"/>
      <c r="E45" s="202" t="s">
        <v>127</v>
      </c>
      <c r="F45" s="199"/>
      <c r="G45" s="316" t="s">
        <v>638</v>
      </c>
      <c r="H45" s="316"/>
      <c r="I45" s="316"/>
      <c r="J45" s="316"/>
      <c r="K45" s="197"/>
    </row>
    <row r="46" spans="2:11" customFormat="1" ht="12.75" customHeight="1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customFormat="1" ht="15" customHeight="1">
      <c r="B47" s="200"/>
      <c r="C47" s="201"/>
      <c r="D47" s="316" t="s">
        <v>639</v>
      </c>
      <c r="E47" s="316"/>
      <c r="F47" s="316"/>
      <c r="G47" s="316"/>
      <c r="H47" s="316"/>
      <c r="I47" s="316"/>
      <c r="J47" s="316"/>
      <c r="K47" s="197"/>
    </row>
    <row r="48" spans="2:11" customFormat="1" ht="15" customHeight="1">
      <c r="B48" s="200"/>
      <c r="C48" s="201"/>
      <c r="D48" s="201"/>
      <c r="E48" s="316" t="s">
        <v>640</v>
      </c>
      <c r="F48" s="316"/>
      <c r="G48" s="316"/>
      <c r="H48" s="316"/>
      <c r="I48" s="316"/>
      <c r="J48" s="316"/>
      <c r="K48" s="197"/>
    </row>
    <row r="49" spans="2:11" customFormat="1" ht="15" customHeight="1">
      <c r="B49" s="200"/>
      <c r="C49" s="201"/>
      <c r="D49" s="201"/>
      <c r="E49" s="316" t="s">
        <v>641</v>
      </c>
      <c r="F49" s="316"/>
      <c r="G49" s="316"/>
      <c r="H49" s="316"/>
      <c r="I49" s="316"/>
      <c r="J49" s="316"/>
      <c r="K49" s="197"/>
    </row>
    <row r="50" spans="2:11" customFormat="1" ht="15" customHeight="1">
      <c r="B50" s="200"/>
      <c r="C50" s="201"/>
      <c r="D50" s="201"/>
      <c r="E50" s="316" t="s">
        <v>642</v>
      </c>
      <c r="F50" s="316"/>
      <c r="G50" s="316"/>
      <c r="H50" s="316"/>
      <c r="I50" s="316"/>
      <c r="J50" s="316"/>
      <c r="K50" s="197"/>
    </row>
    <row r="51" spans="2:11" customFormat="1" ht="15" customHeight="1">
      <c r="B51" s="200"/>
      <c r="C51" s="201"/>
      <c r="D51" s="316" t="s">
        <v>643</v>
      </c>
      <c r="E51" s="316"/>
      <c r="F51" s="316"/>
      <c r="G51" s="316"/>
      <c r="H51" s="316"/>
      <c r="I51" s="316"/>
      <c r="J51" s="316"/>
      <c r="K51" s="197"/>
    </row>
    <row r="52" spans="2:11" customFormat="1" ht="25.5" customHeight="1">
      <c r="B52" s="196"/>
      <c r="C52" s="317" t="s">
        <v>644</v>
      </c>
      <c r="D52" s="317"/>
      <c r="E52" s="317"/>
      <c r="F52" s="317"/>
      <c r="G52" s="317"/>
      <c r="H52" s="317"/>
      <c r="I52" s="317"/>
      <c r="J52" s="317"/>
      <c r="K52" s="197"/>
    </row>
    <row r="53" spans="2:11" customFormat="1" ht="5.25" customHeight="1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customFormat="1" ht="15" customHeight="1">
      <c r="B54" s="196"/>
      <c r="C54" s="316" t="s">
        <v>645</v>
      </c>
      <c r="D54" s="316"/>
      <c r="E54" s="316"/>
      <c r="F54" s="316"/>
      <c r="G54" s="316"/>
      <c r="H54" s="316"/>
      <c r="I54" s="316"/>
      <c r="J54" s="316"/>
      <c r="K54" s="197"/>
    </row>
    <row r="55" spans="2:11" customFormat="1" ht="15" customHeight="1">
      <c r="B55" s="196"/>
      <c r="C55" s="316" t="s">
        <v>646</v>
      </c>
      <c r="D55" s="316"/>
      <c r="E55" s="316"/>
      <c r="F55" s="316"/>
      <c r="G55" s="316"/>
      <c r="H55" s="316"/>
      <c r="I55" s="316"/>
      <c r="J55" s="316"/>
      <c r="K55" s="197"/>
    </row>
    <row r="56" spans="2:11" customFormat="1" ht="12.75" customHeight="1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customFormat="1" ht="15" customHeight="1">
      <c r="B57" s="196"/>
      <c r="C57" s="316" t="s">
        <v>647</v>
      </c>
      <c r="D57" s="316"/>
      <c r="E57" s="316"/>
      <c r="F57" s="316"/>
      <c r="G57" s="316"/>
      <c r="H57" s="316"/>
      <c r="I57" s="316"/>
      <c r="J57" s="316"/>
      <c r="K57" s="197"/>
    </row>
    <row r="58" spans="2:11" customFormat="1" ht="15" customHeight="1">
      <c r="B58" s="196"/>
      <c r="C58" s="201"/>
      <c r="D58" s="316" t="s">
        <v>648</v>
      </c>
      <c r="E58" s="316"/>
      <c r="F58" s="316"/>
      <c r="G58" s="316"/>
      <c r="H58" s="316"/>
      <c r="I58" s="316"/>
      <c r="J58" s="316"/>
      <c r="K58" s="197"/>
    </row>
    <row r="59" spans="2:11" customFormat="1" ht="15" customHeight="1">
      <c r="B59" s="196"/>
      <c r="C59" s="201"/>
      <c r="D59" s="316" t="s">
        <v>649</v>
      </c>
      <c r="E59" s="316"/>
      <c r="F59" s="316"/>
      <c r="G59" s="316"/>
      <c r="H59" s="316"/>
      <c r="I59" s="316"/>
      <c r="J59" s="316"/>
      <c r="K59" s="197"/>
    </row>
    <row r="60" spans="2:11" customFormat="1" ht="15" customHeight="1">
      <c r="B60" s="196"/>
      <c r="C60" s="201"/>
      <c r="D60" s="316" t="s">
        <v>650</v>
      </c>
      <c r="E60" s="316"/>
      <c r="F60" s="316"/>
      <c r="G60" s="316"/>
      <c r="H60" s="316"/>
      <c r="I60" s="316"/>
      <c r="J60" s="316"/>
      <c r="K60" s="197"/>
    </row>
    <row r="61" spans="2:11" customFormat="1" ht="15" customHeight="1">
      <c r="B61" s="196"/>
      <c r="C61" s="201"/>
      <c r="D61" s="316" t="s">
        <v>651</v>
      </c>
      <c r="E61" s="316"/>
      <c r="F61" s="316"/>
      <c r="G61" s="316"/>
      <c r="H61" s="316"/>
      <c r="I61" s="316"/>
      <c r="J61" s="316"/>
      <c r="K61" s="197"/>
    </row>
    <row r="62" spans="2:11" customFormat="1" ht="15" customHeight="1">
      <c r="B62" s="196"/>
      <c r="C62" s="201"/>
      <c r="D62" s="318" t="s">
        <v>652</v>
      </c>
      <c r="E62" s="318"/>
      <c r="F62" s="318"/>
      <c r="G62" s="318"/>
      <c r="H62" s="318"/>
      <c r="I62" s="318"/>
      <c r="J62" s="318"/>
      <c r="K62" s="197"/>
    </row>
    <row r="63" spans="2:11" customFormat="1" ht="15" customHeight="1">
      <c r="B63" s="196"/>
      <c r="C63" s="201"/>
      <c r="D63" s="316" t="s">
        <v>653</v>
      </c>
      <c r="E63" s="316"/>
      <c r="F63" s="316"/>
      <c r="G63" s="316"/>
      <c r="H63" s="316"/>
      <c r="I63" s="316"/>
      <c r="J63" s="316"/>
      <c r="K63" s="197"/>
    </row>
    <row r="64" spans="2:11" customFormat="1" ht="12.75" customHeight="1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customFormat="1" ht="15" customHeight="1">
      <c r="B65" s="196"/>
      <c r="C65" s="201"/>
      <c r="D65" s="316" t="s">
        <v>654</v>
      </c>
      <c r="E65" s="316"/>
      <c r="F65" s="316"/>
      <c r="G65" s="316"/>
      <c r="H65" s="316"/>
      <c r="I65" s="316"/>
      <c r="J65" s="316"/>
      <c r="K65" s="197"/>
    </row>
    <row r="66" spans="2:11" customFormat="1" ht="15" customHeight="1">
      <c r="B66" s="196"/>
      <c r="C66" s="201"/>
      <c r="D66" s="318" t="s">
        <v>655</v>
      </c>
      <c r="E66" s="318"/>
      <c r="F66" s="318"/>
      <c r="G66" s="318"/>
      <c r="H66" s="318"/>
      <c r="I66" s="318"/>
      <c r="J66" s="318"/>
      <c r="K66" s="197"/>
    </row>
    <row r="67" spans="2:11" customFormat="1" ht="15" customHeight="1">
      <c r="B67" s="196"/>
      <c r="C67" s="201"/>
      <c r="D67" s="316" t="s">
        <v>656</v>
      </c>
      <c r="E67" s="316"/>
      <c r="F67" s="316"/>
      <c r="G67" s="316"/>
      <c r="H67" s="316"/>
      <c r="I67" s="316"/>
      <c r="J67" s="316"/>
      <c r="K67" s="197"/>
    </row>
    <row r="68" spans="2:11" customFormat="1" ht="15" customHeight="1">
      <c r="B68" s="196"/>
      <c r="C68" s="201"/>
      <c r="D68" s="316" t="s">
        <v>657</v>
      </c>
      <c r="E68" s="316"/>
      <c r="F68" s="316"/>
      <c r="G68" s="316"/>
      <c r="H68" s="316"/>
      <c r="I68" s="316"/>
      <c r="J68" s="316"/>
      <c r="K68" s="197"/>
    </row>
    <row r="69" spans="2:11" customFormat="1" ht="15" customHeight="1">
      <c r="B69" s="196"/>
      <c r="C69" s="201"/>
      <c r="D69" s="316" t="s">
        <v>658</v>
      </c>
      <c r="E69" s="316"/>
      <c r="F69" s="316"/>
      <c r="G69" s="316"/>
      <c r="H69" s="316"/>
      <c r="I69" s="316"/>
      <c r="J69" s="316"/>
      <c r="K69" s="197"/>
    </row>
    <row r="70" spans="2:11" customFormat="1" ht="15" customHeight="1">
      <c r="B70" s="196"/>
      <c r="C70" s="201"/>
      <c r="D70" s="316" t="s">
        <v>659</v>
      </c>
      <c r="E70" s="316"/>
      <c r="F70" s="316"/>
      <c r="G70" s="316"/>
      <c r="H70" s="316"/>
      <c r="I70" s="316"/>
      <c r="J70" s="316"/>
      <c r="K70" s="197"/>
    </row>
    <row r="71" spans="2:11" customFormat="1" ht="12.75" customHeight="1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customFormat="1" ht="18.75" customHeight="1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customFormat="1" ht="18.75" customHeight="1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customFormat="1" ht="7.5" customHeight="1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customFormat="1" ht="45" customHeight="1">
      <c r="B75" s="213"/>
      <c r="C75" s="311" t="s">
        <v>660</v>
      </c>
      <c r="D75" s="311"/>
      <c r="E75" s="311"/>
      <c r="F75" s="311"/>
      <c r="G75" s="311"/>
      <c r="H75" s="311"/>
      <c r="I75" s="311"/>
      <c r="J75" s="311"/>
      <c r="K75" s="214"/>
    </row>
    <row r="76" spans="2:11" customFormat="1" ht="17.25" customHeight="1">
      <c r="B76" s="213"/>
      <c r="C76" s="215" t="s">
        <v>661</v>
      </c>
      <c r="D76" s="215"/>
      <c r="E76" s="215"/>
      <c r="F76" s="215" t="s">
        <v>662</v>
      </c>
      <c r="G76" s="216"/>
      <c r="H76" s="215" t="s">
        <v>57</v>
      </c>
      <c r="I76" s="215" t="s">
        <v>60</v>
      </c>
      <c r="J76" s="215" t="s">
        <v>663</v>
      </c>
      <c r="K76" s="214"/>
    </row>
    <row r="77" spans="2:11" customFormat="1" ht="17.25" customHeight="1">
      <c r="B77" s="213"/>
      <c r="C77" s="217" t="s">
        <v>664</v>
      </c>
      <c r="D77" s="217"/>
      <c r="E77" s="217"/>
      <c r="F77" s="218" t="s">
        <v>665</v>
      </c>
      <c r="G77" s="219"/>
      <c r="H77" s="217"/>
      <c r="I77" s="217"/>
      <c r="J77" s="217" t="s">
        <v>666</v>
      </c>
      <c r="K77" s="214"/>
    </row>
    <row r="78" spans="2:11" customFormat="1" ht="5.25" customHeight="1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customFormat="1" ht="15" customHeight="1">
      <c r="B79" s="213"/>
      <c r="C79" s="202" t="s">
        <v>56</v>
      </c>
      <c r="D79" s="222"/>
      <c r="E79" s="222"/>
      <c r="F79" s="223" t="s">
        <v>667</v>
      </c>
      <c r="G79" s="224"/>
      <c r="H79" s="202" t="s">
        <v>668</v>
      </c>
      <c r="I79" s="202" t="s">
        <v>669</v>
      </c>
      <c r="J79" s="202">
        <v>20</v>
      </c>
      <c r="K79" s="214"/>
    </row>
    <row r="80" spans="2:11" customFormat="1" ht="15" customHeight="1">
      <c r="B80" s="213"/>
      <c r="C80" s="202" t="s">
        <v>670</v>
      </c>
      <c r="D80" s="202"/>
      <c r="E80" s="202"/>
      <c r="F80" s="223" t="s">
        <v>667</v>
      </c>
      <c r="G80" s="224"/>
      <c r="H80" s="202" t="s">
        <v>671</v>
      </c>
      <c r="I80" s="202" t="s">
        <v>669</v>
      </c>
      <c r="J80" s="202">
        <v>120</v>
      </c>
      <c r="K80" s="214"/>
    </row>
    <row r="81" spans="2:11" customFormat="1" ht="15" customHeight="1">
      <c r="B81" s="225"/>
      <c r="C81" s="202" t="s">
        <v>672</v>
      </c>
      <c r="D81" s="202"/>
      <c r="E81" s="202"/>
      <c r="F81" s="223" t="s">
        <v>673</v>
      </c>
      <c r="G81" s="224"/>
      <c r="H81" s="202" t="s">
        <v>674</v>
      </c>
      <c r="I81" s="202" t="s">
        <v>669</v>
      </c>
      <c r="J81" s="202">
        <v>50</v>
      </c>
      <c r="K81" s="214"/>
    </row>
    <row r="82" spans="2:11" customFormat="1" ht="15" customHeight="1">
      <c r="B82" s="225"/>
      <c r="C82" s="202" t="s">
        <v>675</v>
      </c>
      <c r="D82" s="202"/>
      <c r="E82" s="202"/>
      <c r="F82" s="223" t="s">
        <v>667</v>
      </c>
      <c r="G82" s="224"/>
      <c r="H82" s="202" t="s">
        <v>676</v>
      </c>
      <c r="I82" s="202" t="s">
        <v>677</v>
      </c>
      <c r="J82" s="202"/>
      <c r="K82" s="214"/>
    </row>
    <row r="83" spans="2:11" customFormat="1" ht="15" customHeight="1">
      <c r="B83" s="225"/>
      <c r="C83" s="202" t="s">
        <v>678</v>
      </c>
      <c r="D83" s="202"/>
      <c r="E83" s="202"/>
      <c r="F83" s="223" t="s">
        <v>673</v>
      </c>
      <c r="G83" s="202"/>
      <c r="H83" s="202" t="s">
        <v>679</v>
      </c>
      <c r="I83" s="202" t="s">
        <v>669</v>
      </c>
      <c r="J83" s="202">
        <v>15</v>
      </c>
      <c r="K83" s="214"/>
    </row>
    <row r="84" spans="2:11" customFormat="1" ht="15" customHeight="1">
      <c r="B84" s="225"/>
      <c r="C84" s="202" t="s">
        <v>680</v>
      </c>
      <c r="D84" s="202"/>
      <c r="E84" s="202"/>
      <c r="F84" s="223" t="s">
        <v>673</v>
      </c>
      <c r="G84" s="202"/>
      <c r="H84" s="202" t="s">
        <v>681</v>
      </c>
      <c r="I84" s="202" t="s">
        <v>669</v>
      </c>
      <c r="J84" s="202">
        <v>15</v>
      </c>
      <c r="K84" s="214"/>
    </row>
    <row r="85" spans="2:11" customFormat="1" ht="15" customHeight="1">
      <c r="B85" s="225"/>
      <c r="C85" s="202" t="s">
        <v>682</v>
      </c>
      <c r="D85" s="202"/>
      <c r="E85" s="202"/>
      <c r="F85" s="223" t="s">
        <v>673</v>
      </c>
      <c r="G85" s="202"/>
      <c r="H85" s="202" t="s">
        <v>683</v>
      </c>
      <c r="I85" s="202" t="s">
        <v>669</v>
      </c>
      <c r="J85" s="202">
        <v>20</v>
      </c>
      <c r="K85" s="214"/>
    </row>
    <row r="86" spans="2:11" customFormat="1" ht="15" customHeight="1">
      <c r="B86" s="225"/>
      <c r="C86" s="202" t="s">
        <v>684</v>
      </c>
      <c r="D86" s="202"/>
      <c r="E86" s="202"/>
      <c r="F86" s="223" t="s">
        <v>673</v>
      </c>
      <c r="G86" s="202"/>
      <c r="H86" s="202" t="s">
        <v>685</v>
      </c>
      <c r="I86" s="202" t="s">
        <v>669</v>
      </c>
      <c r="J86" s="202">
        <v>20</v>
      </c>
      <c r="K86" s="214"/>
    </row>
    <row r="87" spans="2:11" customFormat="1" ht="15" customHeight="1">
      <c r="B87" s="225"/>
      <c r="C87" s="202" t="s">
        <v>686</v>
      </c>
      <c r="D87" s="202"/>
      <c r="E87" s="202"/>
      <c r="F87" s="223" t="s">
        <v>673</v>
      </c>
      <c r="G87" s="224"/>
      <c r="H87" s="202" t="s">
        <v>687</v>
      </c>
      <c r="I87" s="202" t="s">
        <v>669</v>
      </c>
      <c r="J87" s="202">
        <v>50</v>
      </c>
      <c r="K87" s="214"/>
    </row>
    <row r="88" spans="2:11" customFormat="1" ht="15" customHeight="1">
      <c r="B88" s="225"/>
      <c r="C88" s="202" t="s">
        <v>688</v>
      </c>
      <c r="D88" s="202"/>
      <c r="E88" s="202"/>
      <c r="F88" s="223" t="s">
        <v>673</v>
      </c>
      <c r="G88" s="224"/>
      <c r="H88" s="202" t="s">
        <v>689</v>
      </c>
      <c r="I88" s="202" t="s">
        <v>669</v>
      </c>
      <c r="J88" s="202">
        <v>20</v>
      </c>
      <c r="K88" s="214"/>
    </row>
    <row r="89" spans="2:11" customFormat="1" ht="15" customHeight="1">
      <c r="B89" s="225"/>
      <c r="C89" s="202" t="s">
        <v>690</v>
      </c>
      <c r="D89" s="202"/>
      <c r="E89" s="202"/>
      <c r="F89" s="223" t="s">
        <v>673</v>
      </c>
      <c r="G89" s="224"/>
      <c r="H89" s="202" t="s">
        <v>691</v>
      </c>
      <c r="I89" s="202" t="s">
        <v>669</v>
      </c>
      <c r="J89" s="202">
        <v>20</v>
      </c>
      <c r="K89" s="214"/>
    </row>
    <row r="90" spans="2:11" customFormat="1" ht="15" customHeight="1">
      <c r="B90" s="225"/>
      <c r="C90" s="202" t="s">
        <v>692</v>
      </c>
      <c r="D90" s="202"/>
      <c r="E90" s="202"/>
      <c r="F90" s="223" t="s">
        <v>673</v>
      </c>
      <c r="G90" s="224"/>
      <c r="H90" s="202" t="s">
        <v>693</v>
      </c>
      <c r="I90" s="202" t="s">
        <v>669</v>
      </c>
      <c r="J90" s="202">
        <v>50</v>
      </c>
      <c r="K90" s="214"/>
    </row>
    <row r="91" spans="2:11" customFormat="1" ht="15" customHeight="1">
      <c r="B91" s="225"/>
      <c r="C91" s="202" t="s">
        <v>694</v>
      </c>
      <c r="D91" s="202"/>
      <c r="E91" s="202"/>
      <c r="F91" s="223" t="s">
        <v>673</v>
      </c>
      <c r="G91" s="224"/>
      <c r="H91" s="202" t="s">
        <v>694</v>
      </c>
      <c r="I91" s="202" t="s">
        <v>669</v>
      </c>
      <c r="J91" s="202">
        <v>50</v>
      </c>
      <c r="K91" s="214"/>
    </row>
    <row r="92" spans="2:11" customFormat="1" ht="15" customHeight="1">
      <c r="B92" s="225"/>
      <c r="C92" s="202" t="s">
        <v>695</v>
      </c>
      <c r="D92" s="202"/>
      <c r="E92" s="202"/>
      <c r="F92" s="223" t="s">
        <v>673</v>
      </c>
      <c r="G92" s="224"/>
      <c r="H92" s="202" t="s">
        <v>696</v>
      </c>
      <c r="I92" s="202" t="s">
        <v>669</v>
      </c>
      <c r="J92" s="202">
        <v>255</v>
      </c>
      <c r="K92" s="214"/>
    </row>
    <row r="93" spans="2:11" customFormat="1" ht="15" customHeight="1">
      <c r="B93" s="225"/>
      <c r="C93" s="202" t="s">
        <v>697</v>
      </c>
      <c r="D93" s="202"/>
      <c r="E93" s="202"/>
      <c r="F93" s="223" t="s">
        <v>667</v>
      </c>
      <c r="G93" s="224"/>
      <c r="H93" s="202" t="s">
        <v>698</v>
      </c>
      <c r="I93" s="202" t="s">
        <v>699</v>
      </c>
      <c r="J93" s="202"/>
      <c r="K93" s="214"/>
    </row>
    <row r="94" spans="2:11" customFormat="1" ht="15" customHeight="1">
      <c r="B94" s="225"/>
      <c r="C94" s="202" t="s">
        <v>700</v>
      </c>
      <c r="D94" s="202"/>
      <c r="E94" s="202"/>
      <c r="F94" s="223" t="s">
        <v>667</v>
      </c>
      <c r="G94" s="224"/>
      <c r="H94" s="202" t="s">
        <v>701</v>
      </c>
      <c r="I94" s="202" t="s">
        <v>702</v>
      </c>
      <c r="J94" s="202"/>
      <c r="K94" s="214"/>
    </row>
    <row r="95" spans="2:11" customFormat="1" ht="15" customHeight="1">
      <c r="B95" s="225"/>
      <c r="C95" s="202" t="s">
        <v>703</v>
      </c>
      <c r="D95" s="202"/>
      <c r="E95" s="202"/>
      <c r="F95" s="223" t="s">
        <v>667</v>
      </c>
      <c r="G95" s="224"/>
      <c r="H95" s="202" t="s">
        <v>703</v>
      </c>
      <c r="I95" s="202" t="s">
        <v>702</v>
      </c>
      <c r="J95" s="202"/>
      <c r="K95" s="214"/>
    </row>
    <row r="96" spans="2:11" customFormat="1" ht="15" customHeight="1">
      <c r="B96" s="225"/>
      <c r="C96" s="202" t="s">
        <v>41</v>
      </c>
      <c r="D96" s="202"/>
      <c r="E96" s="202"/>
      <c r="F96" s="223" t="s">
        <v>667</v>
      </c>
      <c r="G96" s="224"/>
      <c r="H96" s="202" t="s">
        <v>704</v>
      </c>
      <c r="I96" s="202" t="s">
        <v>702</v>
      </c>
      <c r="J96" s="202"/>
      <c r="K96" s="214"/>
    </row>
    <row r="97" spans="2:11" customFormat="1" ht="15" customHeight="1">
      <c r="B97" s="225"/>
      <c r="C97" s="202" t="s">
        <v>51</v>
      </c>
      <c r="D97" s="202"/>
      <c r="E97" s="202"/>
      <c r="F97" s="223" t="s">
        <v>667</v>
      </c>
      <c r="G97" s="224"/>
      <c r="H97" s="202" t="s">
        <v>705</v>
      </c>
      <c r="I97" s="202" t="s">
        <v>702</v>
      </c>
      <c r="J97" s="202"/>
      <c r="K97" s="214"/>
    </row>
    <row r="98" spans="2:11" customFormat="1" ht="15" customHeight="1">
      <c r="B98" s="226"/>
      <c r="C98" s="227"/>
      <c r="D98" s="227"/>
      <c r="E98" s="227"/>
      <c r="F98" s="227"/>
      <c r="G98" s="227"/>
      <c r="H98" s="227"/>
      <c r="I98" s="227"/>
      <c r="J98" s="227"/>
      <c r="K98" s="228"/>
    </row>
    <row r="99" spans="2:11" customFormat="1" ht="18.75" customHeight="1">
      <c r="B99" s="229"/>
      <c r="C99" s="230"/>
      <c r="D99" s="230"/>
      <c r="E99" s="230"/>
      <c r="F99" s="230"/>
      <c r="G99" s="230"/>
      <c r="H99" s="230"/>
      <c r="I99" s="230"/>
      <c r="J99" s="230"/>
      <c r="K99" s="229"/>
    </row>
    <row r="100" spans="2:11" customFormat="1" ht="18.75" customHeight="1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customFormat="1" ht="7.5" customHeight="1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customFormat="1" ht="45" customHeight="1">
      <c r="B102" s="213"/>
      <c r="C102" s="311" t="s">
        <v>706</v>
      </c>
      <c r="D102" s="311"/>
      <c r="E102" s="311"/>
      <c r="F102" s="311"/>
      <c r="G102" s="311"/>
      <c r="H102" s="311"/>
      <c r="I102" s="311"/>
      <c r="J102" s="311"/>
      <c r="K102" s="214"/>
    </row>
    <row r="103" spans="2:11" customFormat="1" ht="17.25" customHeight="1">
      <c r="B103" s="213"/>
      <c r="C103" s="215" t="s">
        <v>661</v>
      </c>
      <c r="D103" s="215"/>
      <c r="E103" s="215"/>
      <c r="F103" s="215" t="s">
        <v>662</v>
      </c>
      <c r="G103" s="216"/>
      <c r="H103" s="215" t="s">
        <v>57</v>
      </c>
      <c r="I103" s="215" t="s">
        <v>60</v>
      </c>
      <c r="J103" s="215" t="s">
        <v>663</v>
      </c>
      <c r="K103" s="214"/>
    </row>
    <row r="104" spans="2:11" customFormat="1" ht="17.25" customHeight="1">
      <c r="B104" s="213"/>
      <c r="C104" s="217" t="s">
        <v>664</v>
      </c>
      <c r="D104" s="217"/>
      <c r="E104" s="217"/>
      <c r="F104" s="218" t="s">
        <v>665</v>
      </c>
      <c r="G104" s="219"/>
      <c r="H104" s="217"/>
      <c r="I104" s="217"/>
      <c r="J104" s="217" t="s">
        <v>666</v>
      </c>
      <c r="K104" s="214"/>
    </row>
    <row r="105" spans="2:11" customFormat="1" ht="5.25" customHeight="1">
      <c r="B105" s="213"/>
      <c r="C105" s="215"/>
      <c r="D105" s="215"/>
      <c r="E105" s="215"/>
      <c r="F105" s="215"/>
      <c r="G105" s="231"/>
      <c r="H105" s="215"/>
      <c r="I105" s="215"/>
      <c r="J105" s="215"/>
      <c r="K105" s="214"/>
    </row>
    <row r="106" spans="2:11" customFormat="1" ht="15" customHeight="1">
      <c r="B106" s="213"/>
      <c r="C106" s="202" t="s">
        <v>56</v>
      </c>
      <c r="D106" s="222"/>
      <c r="E106" s="222"/>
      <c r="F106" s="223" t="s">
        <v>667</v>
      </c>
      <c r="G106" s="202"/>
      <c r="H106" s="202" t="s">
        <v>707</v>
      </c>
      <c r="I106" s="202" t="s">
        <v>669</v>
      </c>
      <c r="J106" s="202">
        <v>20</v>
      </c>
      <c r="K106" s="214"/>
    </row>
    <row r="107" spans="2:11" customFormat="1" ht="15" customHeight="1">
      <c r="B107" s="213"/>
      <c r="C107" s="202" t="s">
        <v>670</v>
      </c>
      <c r="D107" s="202"/>
      <c r="E107" s="202"/>
      <c r="F107" s="223" t="s">
        <v>667</v>
      </c>
      <c r="G107" s="202"/>
      <c r="H107" s="202" t="s">
        <v>707</v>
      </c>
      <c r="I107" s="202" t="s">
        <v>669</v>
      </c>
      <c r="J107" s="202">
        <v>120</v>
      </c>
      <c r="K107" s="214"/>
    </row>
    <row r="108" spans="2:11" customFormat="1" ht="15" customHeight="1">
      <c r="B108" s="225"/>
      <c r="C108" s="202" t="s">
        <v>672</v>
      </c>
      <c r="D108" s="202"/>
      <c r="E108" s="202"/>
      <c r="F108" s="223" t="s">
        <v>673</v>
      </c>
      <c r="G108" s="202"/>
      <c r="H108" s="202" t="s">
        <v>707</v>
      </c>
      <c r="I108" s="202" t="s">
        <v>669</v>
      </c>
      <c r="J108" s="202">
        <v>50</v>
      </c>
      <c r="K108" s="214"/>
    </row>
    <row r="109" spans="2:11" customFormat="1" ht="15" customHeight="1">
      <c r="B109" s="225"/>
      <c r="C109" s="202" t="s">
        <v>675</v>
      </c>
      <c r="D109" s="202"/>
      <c r="E109" s="202"/>
      <c r="F109" s="223" t="s">
        <v>667</v>
      </c>
      <c r="G109" s="202"/>
      <c r="H109" s="202" t="s">
        <v>707</v>
      </c>
      <c r="I109" s="202" t="s">
        <v>677</v>
      </c>
      <c r="J109" s="202"/>
      <c r="K109" s="214"/>
    </row>
    <row r="110" spans="2:11" customFormat="1" ht="15" customHeight="1">
      <c r="B110" s="225"/>
      <c r="C110" s="202" t="s">
        <v>686</v>
      </c>
      <c r="D110" s="202"/>
      <c r="E110" s="202"/>
      <c r="F110" s="223" t="s">
        <v>673</v>
      </c>
      <c r="G110" s="202"/>
      <c r="H110" s="202" t="s">
        <v>707</v>
      </c>
      <c r="I110" s="202" t="s">
        <v>669</v>
      </c>
      <c r="J110" s="202">
        <v>50</v>
      </c>
      <c r="K110" s="214"/>
    </row>
    <row r="111" spans="2:11" customFormat="1" ht="15" customHeight="1">
      <c r="B111" s="225"/>
      <c r="C111" s="202" t="s">
        <v>694</v>
      </c>
      <c r="D111" s="202"/>
      <c r="E111" s="202"/>
      <c r="F111" s="223" t="s">
        <v>673</v>
      </c>
      <c r="G111" s="202"/>
      <c r="H111" s="202" t="s">
        <v>707</v>
      </c>
      <c r="I111" s="202" t="s">
        <v>669</v>
      </c>
      <c r="J111" s="202">
        <v>50</v>
      </c>
      <c r="K111" s="214"/>
    </row>
    <row r="112" spans="2:11" customFormat="1" ht="15" customHeight="1">
      <c r="B112" s="225"/>
      <c r="C112" s="202" t="s">
        <v>692</v>
      </c>
      <c r="D112" s="202"/>
      <c r="E112" s="202"/>
      <c r="F112" s="223" t="s">
        <v>673</v>
      </c>
      <c r="G112" s="202"/>
      <c r="H112" s="202" t="s">
        <v>707</v>
      </c>
      <c r="I112" s="202" t="s">
        <v>669</v>
      </c>
      <c r="J112" s="202">
        <v>50</v>
      </c>
      <c r="K112" s="214"/>
    </row>
    <row r="113" spans="2:11" customFormat="1" ht="15" customHeight="1">
      <c r="B113" s="225"/>
      <c r="C113" s="202" t="s">
        <v>56</v>
      </c>
      <c r="D113" s="202"/>
      <c r="E113" s="202"/>
      <c r="F113" s="223" t="s">
        <v>667</v>
      </c>
      <c r="G113" s="202"/>
      <c r="H113" s="202" t="s">
        <v>708</v>
      </c>
      <c r="I113" s="202" t="s">
        <v>669</v>
      </c>
      <c r="J113" s="202">
        <v>20</v>
      </c>
      <c r="K113" s="214"/>
    </row>
    <row r="114" spans="2:11" customFormat="1" ht="15" customHeight="1">
      <c r="B114" s="225"/>
      <c r="C114" s="202" t="s">
        <v>709</v>
      </c>
      <c r="D114" s="202"/>
      <c r="E114" s="202"/>
      <c r="F114" s="223" t="s">
        <v>667</v>
      </c>
      <c r="G114" s="202"/>
      <c r="H114" s="202" t="s">
        <v>710</v>
      </c>
      <c r="I114" s="202" t="s">
        <v>669</v>
      </c>
      <c r="J114" s="202">
        <v>120</v>
      </c>
      <c r="K114" s="214"/>
    </row>
    <row r="115" spans="2:11" customFormat="1" ht="15" customHeight="1">
      <c r="B115" s="225"/>
      <c r="C115" s="202" t="s">
        <v>41</v>
      </c>
      <c r="D115" s="202"/>
      <c r="E115" s="202"/>
      <c r="F115" s="223" t="s">
        <v>667</v>
      </c>
      <c r="G115" s="202"/>
      <c r="H115" s="202" t="s">
        <v>711</v>
      </c>
      <c r="I115" s="202" t="s">
        <v>702</v>
      </c>
      <c r="J115" s="202"/>
      <c r="K115" s="214"/>
    </row>
    <row r="116" spans="2:11" customFormat="1" ht="15" customHeight="1">
      <c r="B116" s="225"/>
      <c r="C116" s="202" t="s">
        <v>51</v>
      </c>
      <c r="D116" s="202"/>
      <c r="E116" s="202"/>
      <c r="F116" s="223" t="s">
        <v>667</v>
      </c>
      <c r="G116" s="202"/>
      <c r="H116" s="202" t="s">
        <v>712</v>
      </c>
      <c r="I116" s="202" t="s">
        <v>702</v>
      </c>
      <c r="J116" s="202"/>
      <c r="K116" s="214"/>
    </row>
    <row r="117" spans="2:11" customFormat="1" ht="15" customHeight="1">
      <c r="B117" s="225"/>
      <c r="C117" s="202" t="s">
        <v>60</v>
      </c>
      <c r="D117" s="202"/>
      <c r="E117" s="202"/>
      <c r="F117" s="223" t="s">
        <v>667</v>
      </c>
      <c r="G117" s="202"/>
      <c r="H117" s="202" t="s">
        <v>713</v>
      </c>
      <c r="I117" s="202" t="s">
        <v>714</v>
      </c>
      <c r="J117" s="202"/>
      <c r="K117" s="214"/>
    </row>
    <row r="118" spans="2:11" customFormat="1" ht="15" customHeight="1">
      <c r="B118" s="226"/>
      <c r="C118" s="232"/>
      <c r="D118" s="232"/>
      <c r="E118" s="232"/>
      <c r="F118" s="232"/>
      <c r="G118" s="232"/>
      <c r="H118" s="232"/>
      <c r="I118" s="232"/>
      <c r="J118" s="232"/>
      <c r="K118" s="228"/>
    </row>
    <row r="119" spans="2:11" customFormat="1" ht="18.75" customHeight="1">
      <c r="B119" s="233"/>
      <c r="C119" s="234"/>
      <c r="D119" s="234"/>
      <c r="E119" s="234"/>
      <c r="F119" s="235"/>
      <c r="G119" s="234"/>
      <c r="H119" s="234"/>
      <c r="I119" s="234"/>
      <c r="J119" s="234"/>
      <c r="K119" s="233"/>
    </row>
    <row r="120" spans="2:11" customFormat="1" ht="18.75" customHeight="1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customFormat="1" ht="7.5" customHeight="1">
      <c r="B121" s="236"/>
      <c r="C121" s="237"/>
      <c r="D121" s="237"/>
      <c r="E121" s="237"/>
      <c r="F121" s="237"/>
      <c r="G121" s="237"/>
      <c r="H121" s="237"/>
      <c r="I121" s="237"/>
      <c r="J121" s="237"/>
      <c r="K121" s="238"/>
    </row>
    <row r="122" spans="2:11" customFormat="1" ht="45" customHeight="1">
      <c r="B122" s="239"/>
      <c r="C122" s="312" t="s">
        <v>715</v>
      </c>
      <c r="D122" s="312"/>
      <c r="E122" s="312"/>
      <c r="F122" s="312"/>
      <c r="G122" s="312"/>
      <c r="H122" s="312"/>
      <c r="I122" s="312"/>
      <c r="J122" s="312"/>
      <c r="K122" s="240"/>
    </row>
    <row r="123" spans="2:11" customFormat="1" ht="17.25" customHeight="1">
      <c r="B123" s="241"/>
      <c r="C123" s="215" t="s">
        <v>661</v>
      </c>
      <c r="D123" s="215"/>
      <c r="E123" s="215"/>
      <c r="F123" s="215" t="s">
        <v>662</v>
      </c>
      <c r="G123" s="216"/>
      <c r="H123" s="215" t="s">
        <v>57</v>
      </c>
      <c r="I123" s="215" t="s">
        <v>60</v>
      </c>
      <c r="J123" s="215" t="s">
        <v>663</v>
      </c>
      <c r="K123" s="242"/>
    </row>
    <row r="124" spans="2:11" customFormat="1" ht="17.25" customHeight="1">
      <c r="B124" s="241"/>
      <c r="C124" s="217" t="s">
        <v>664</v>
      </c>
      <c r="D124" s="217"/>
      <c r="E124" s="217"/>
      <c r="F124" s="218" t="s">
        <v>665</v>
      </c>
      <c r="G124" s="219"/>
      <c r="H124" s="217"/>
      <c r="I124" s="217"/>
      <c r="J124" s="217" t="s">
        <v>666</v>
      </c>
      <c r="K124" s="242"/>
    </row>
    <row r="125" spans="2:11" customFormat="1" ht="5.25" customHeight="1">
      <c r="B125" s="243"/>
      <c r="C125" s="220"/>
      <c r="D125" s="220"/>
      <c r="E125" s="220"/>
      <c r="F125" s="220"/>
      <c r="G125" s="244"/>
      <c r="H125" s="220"/>
      <c r="I125" s="220"/>
      <c r="J125" s="220"/>
      <c r="K125" s="245"/>
    </row>
    <row r="126" spans="2:11" customFormat="1" ht="15" customHeight="1">
      <c r="B126" s="243"/>
      <c r="C126" s="202" t="s">
        <v>670</v>
      </c>
      <c r="D126" s="222"/>
      <c r="E126" s="222"/>
      <c r="F126" s="223" t="s">
        <v>667</v>
      </c>
      <c r="G126" s="202"/>
      <c r="H126" s="202" t="s">
        <v>707</v>
      </c>
      <c r="I126" s="202" t="s">
        <v>669</v>
      </c>
      <c r="J126" s="202">
        <v>120</v>
      </c>
      <c r="K126" s="246"/>
    </row>
    <row r="127" spans="2:11" customFormat="1" ht="15" customHeight="1">
      <c r="B127" s="243"/>
      <c r="C127" s="202" t="s">
        <v>716</v>
      </c>
      <c r="D127" s="202"/>
      <c r="E127" s="202"/>
      <c r="F127" s="223" t="s">
        <v>667</v>
      </c>
      <c r="G127" s="202"/>
      <c r="H127" s="202" t="s">
        <v>717</v>
      </c>
      <c r="I127" s="202" t="s">
        <v>669</v>
      </c>
      <c r="J127" s="202" t="s">
        <v>718</v>
      </c>
      <c r="K127" s="246"/>
    </row>
    <row r="128" spans="2:11" customFormat="1" ht="15" customHeight="1">
      <c r="B128" s="243"/>
      <c r="C128" s="202" t="s">
        <v>615</v>
      </c>
      <c r="D128" s="202"/>
      <c r="E128" s="202"/>
      <c r="F128" s="223" t="s">
        <v>667</v>
      </c>
      <c r="G128" s="202"/>
      <c r="H128" s="202" t="s">
        <v>719</v>
      </c>
      <c r="I128" s="202" t="s">
        <v>669</v>
      </c>
      <c r="J128" s="202" t="s">
        <v>718</v>
      </c>
      <c r="K128" s="246"/>
    </row>
    <row r="129" spans="2:11" customFormat="1" ht="15" customHeight="1">
      <c r="B129" s="243"/>
      <c r="C129" s="202" t="s">
        <v>678</v>
      </c>
      <c r="D129" s="202"/>
      <c r="E129" s="202"/>
      <c r="F129" s="223" t="s">
        <v>673</v>
      </c>
      <c r="G129" s="202"/>
      <c r="H129" s="202" t="s">
        <v>679</v>
      </c>
      <c r="I129" s="202" t="s">
        <v>669</v>
      </c>
      <c r="J129" s="202">
        <v>15</v>
      </c>
      <c r="K129" s="246"/>
    </row>
    <row r="130" spans="2:11" customFormat="1" ht="15" customHeight="1">
      <c r="B130" s="243"/>
      <c r="C130" s="202" t="s">
        <v>680</v>
      </c>
      <c r="D130" s="202"/>
      <c r="E130" s="202"/>
      <c r="F130" s="223" t="s">
        <v>673</v>
      </c>
      <c r="G130" s="202"/>
      <c r="H130" s="202" t="s">
        <v>681</v>
      </c>
      <c r="I130" s="202" t="s">
        <v>669</v>
      </c>
      <c r="J130" s="202">
        <v>15</v>
      </c>
      <c r="K130" s="246"/>
    </row>
    <row r="131" spans="2:11" customFormat="1" ht="15" customHeight="1">
      <c r="B131" s="243"/>
      <c r="C131" s="202" t="s">
        <v>682</v>
      </c>
      <c r="D131" s="202"/>
      <c r="E131" s="202"/>
      <c r="F131" s="223" t="s">
        <v>673</v>
      </c>
      <c r="G131" s="202"/>
      <c r="H131" s="202" t="s">
        <v>683</v>
      </c>
      <c r="I131" s="202" t="s">
        <v>669</v>
      </c>
      <c r="J131" s="202">
        <v>20</v>
      </c>
      <c r="K131" s="246"/>
    </row>
    <row r="132" spans="2:11" customFormat="1" ht="15" customHeight="1">
      <c r="B132" s="243"/>
      <c r="C132" s="202" t="s">
        <v>684</v>
      </c>
      <c r="D132" s="202"/>
      <c r="E132" s="202"/>
      <c r="F132" s="223" t="s">
        <v>673</v>
      </c>
      <c r="G132" s="202"/>
      <c r="H132" s="202" t="s">
        <v>685</v>
      </c>
      <c r="I132" s="202" t="s">
        <v>669</v>
      </c>
      <c r="J132" s="202">
        <v>20</v>
      </c>
      <c r="K132" s="246"/>
    </row>
    <row r="133" spans="2:11" customFormat="1" ht="15" customHeight="1">
      <c r="B133" s="243"/>
      <c r="C133" s="202" t="s">
        <v>672</v>
      </c>
      <c r="D133" s="202"/>
      <c r="E133" s="202"/>
      <c r="F133" s="223" t="s">
        <v>673</v>
      </c>
      <c r="G133" s="202"/>
      <c r="H133" s="202" t="s">
        <v>707</v>
      </c>
      <c r="I133" s="202" t="s">
        <v>669</v>
      </c>
      <c r="J133" s="202">
        <v>50</v>
      </c>
      <c r="K133" s="246"/>
    </row>
    <row r="134" spans="2:11" customFormat="1" ht="15" customHeight="1">
      <c r="B134" s="243"/>
      <c r="C134" s="202" t="s">
        <v>686</v>
      </c>
      <c r="D134" s="202"/>
      <c r="E134" s="202"/>
      <c r="F134" s="223" t="s">
        <v>673</v>
      </c>
      <c r="G134" s="202"/>
      <c r="H134" s="202" t="s">
        <v>707</v>
      </c>
      <c r="I134" s="202" t="s">
        <v>669</v>
      </c>
      <c r="J134" s="202">
        <v>50</v>
      </c>
      <c r="K134" s="246"/>
    </row>
    <row r="135" spans="2:11" customFormat="1" ht="15" customHeight="1">
      <c r="B135" s="243"/>
      <c r="C135" s="202" t="s">
        <v>692</v>
      </c>
      <c r="D135" s="202"/>
      <c r="E135" s="202"/>
      <c r="F135" s="223" t="s">
        <v>673</v>
      </c>
      <c r="G135" s="202"/>
      <c r="H135" s="202" t="s">
        <v>707</v>
      </c>
      <c r="I135" s="202" t="s">
        <v>669</v>
      </c>
      <c r="J135" s="202">
        <v>50</v>
      </c>
      <c r="K135" s="246"/>
    </row>
    <row r="136" spans="2:11" customFormat="1" ht="15" customHeight="1">
      <c r="B136" s="243"/>
      <c r="C136" s="202" t="s">
        <v>694</v>
      </c>
      <c r="D136" s="202"/>
      <c r="E136" s="202"/>
      <c r="F136" s="223" t="s">
        <v>673</v>
      </c>
      <c r="G136" s="202"/>
      <c r="H136" s="202" t="s">
        <v>707</v>
      </c>
      <c r="I136" s="202" t="s">
        <v>669</v>
      </c>
      <c r="J136" s="202">
        <v>50</v>
      </c>
      <c r="K136" s="246"/>
    </row>
    <row r="137" spans="2:11" customFormat="1" ht="15" customHeight="1">
      <c r="B137" s="243"/>
      <c r="C137" s="202" t="s">
        <v>695</v>
      </c>
      <c r="D137" s="202"/>
      <c r="E137" s="202"/>
      <c r="F137" s="223" t="s">
        <v>673</v>
      </c>
      <c r="G137" s="202"/>
      <c r="H137" s="202" t="s">
        <v>720</v>
      </c>
      <c r="I137" s="202" t="s">
        <v>669</v>
      </c>
      <c r="J137" s="202">
        <v>255</v>
      </c>
      <c r="K137" s="246"/>
    </row>
    <row r="138" spans="2:11" customFormat="1" ht="15" customHeight="1">
      <c r="B138" s="243"/>
      <c r="C138" s="202" t="s">
        <v>697</v>
      </c>
      <c r="D138" s="202"/>
      <c r="E138" s="202"/>
      <c r="F138" s="223" t="s">
        <v>667</v>
      </c>
      <c r="G138" s="202"/>
      <c r="H138" s="202" t="s">
        <v>721</v>
      </c>
      <c r="I138" s="202" t="s">
        <v>699</v>
      </c>
      <c r="J138" s="202"/>
      <c r="K138" s="246"/>
    </row>
    <row r="139" spans="2:11" customFormat="1" ht="15" customHeight="1">
      <c r="B139" s="243"/>
      <c r="C139" s="202" t="s">
        <v>700</v>
      </c>
      <c r="D139" s="202"/>
      <c r="E139" s="202"/>
      <c r="F139" s="223" t="s">
        <v>667</v>
      </c>
      <c r="G139" s="202"/>
      <c r="H139" s="202" t="s">
        <v>722</v>
      </c>
      <c r="I139" s="202" t="s">
        <v>702</v>
      </c>
      <c r="J139" s="202"/>
      <c r="K139" s="246"/>
    </row>
    <row r="140" spans="2:11" customFormat="1" ht="15" customHeight="1">
      <c r="B140" s="243"/>
      <c r="C140" s="202" t="s">
        <v>703</v>
      </c>
      <c r="D140" s="202"/>
      <c r="E140" s="202"/>
      <c r="F140" s="223" t="s">
        <v>667</v>
      </c>
      <c r="G140" s="202"/>
      <c r="H140" s="202" t="s">
        <v>703</v>
      </c>
      <c r="I140" s="202" t="s">
        <v>702</v>
      </c>
      <c r="J140" s="202"/>
      <c r="K140" s="246"/>
    </row>
    <row r="141" spans="2:11" customFormat="1" ht="15" customHeight="1">
      <c r="B141" s="243"/>
      <c r="C141" s="202" t="s">
        <v>41</v>
      </c>
      <c r="D141" s="202"/>
      <c r="E141" s="202"/>
      <c r="F141" s="223" t="s">
        <v>667</v>
      </c>
      <c r="G141" s="202"/>
      <c r="H141" s="202" t="s">
        <v>723</v>
      </c>
      <c r="I141" s="202" t="s">
        <v>702</v>
      </c>
      <c r="J141" s="202"/>
      <c r="K141" s="246"/>
    </row>
    <row r="142" spans="2:11" customFormat="1" ht="15" customHeight="1">
      <c r="B142" s="243"/>
      <c r="C142" s="202" t="s">
        <v>724</v>
      </c>
      <c r="D142" s="202"/>
      <c r="E142" s="202"/>
      <c r="F142" s="223" t="s">
        <v>667</v>
      </c>
      <c r="G142" s="202"/>
      <c r="H142" s="202" t="s">
        <v>725</v>
      </c>
      <c r="I142" s="202" t="s">
        <v>702</v>
      </c>
      <c r="J142" s="202"/>
      <c r="K142" s="246"/>
    </row>
    <row r="143" spans="2:11" customFormat="1" ht="15" customHeight="1">
      <c r="B143" s="247"/>
      <c r="C143" s="248"/>
      <c r="D143" s="248"/>
      <c r="E143" s="248"/>
      <c r="F143" s="248"/>
      <c r="G143" s="248"/>
      <c r="H143" s="248"/>
      <c r="I143" s="248"/>
      <c r="J143" s="248"/>
      <c r="K143" s="249"/>
    </row>
    <row r="144" spans="2:11" customFormat="1" ht="18.75" customHeight="1">
      <c r="B144" s="234"/>
      <c r="C144" s="234"/>
      <c r="D144" s="234"/>
      <c r="E144" s="234"/>
      <c r="F144" s="235"/>
      <c r="G144" s="234"/>
      <c r="H144" s="234"/>
      <c r="I144" s="234"/>
      <c r="J144" s="234"/>
      <c r="K144" s="234"/>
    </row>
    <row r="145" spans="2:11" customFormat="1" ht="18.75" customHeight="1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customFormat="1" ht="7.5" customHeight="1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customFormat="1" ht="45" customHeight="1">
      <c r="B147" s="213"/>
      <c r="C147" s="311" t="s">
        <v>726</v>
      </c>
      <c r="D147" s="311"/>
      <c r="E147" s="311"/>
      <c r="F147" s="311"/>
      <c r="G147" s="311"/>
      <c r="H147" s="311"/>
      <c r="I147" s="311"/>
      <c r="J147" s="311"/>
      <c r="K147" s="214"/>
    </row>
    <row r="148" spans="2:11" customFormat="1" ht="17.25" customHeight="1">
      <c r="B148" s="213"/>
      <c r="C148" s="215" t="s">
        <v>661</v>
      </c>
      <c r="D148" s="215"/>
      <c r="E148" s="215"/>
      <c r="F148" s="215" t="s">
        <v>662</v>
      </c>
      <c r="G148" s="216"/>
      <c r="H148" s="215" t="s">
        <v>57</v>
      </c>
      <c r="I148" s="215" t="s">
        <v>60</v>
      </c>
      <c r="J148" s="215" t="s">
        <v>663</v>
      </c>
      <c r="K148" s="214"/>
    </row>
    <row r="149" spans="2:11" customFormat="1" ht="17.25" customHeight="1">
      <c r="B149" s="213"/>
      <c r="C149" s="217" t="s">
        <v>664</v>
      </c>
      <c r="D149" s="217"/>
      <c r="E149" s="217"/>
      <c r="F149" s="218" t="s">
        <v>665</v>
      </c>
      <c r="G149" s="219"/>
      <c r="H149" s="217"/>
      <c r="I149" s="217"/>
      <c r="J149" s="217" t="s">
        <v>666</v>
      </c>
      <c r="K149" s="214"/>
    </row>
    <row r="150" spans="2:11" customFormat="1" ht="5.25" customHeight="1">
      <c r="B150" s="225"/>
      <c r="C150" s="220"/>
      <c r="D150" s="220"/>
      <c r="E150" s="220"/>
      <c r="F150" s="220"/>
      <c r="G150" s="221"/>
      <c r="H150" s="220"/>
      <c r="I150" s="220"/>
      <c r="J150" s="220"/>
      <c r="K150" s="246"/>
    </row>
    <row r="151" spans="2:11" customFormat="1" ht="15" customHeight="1">
      <c r="B151" s="225"/>
      <c r="C151" s="250" t="s">
        <v>670</v>
      </c>
      <c r="D151" s="202"/>
      <c r="E151" s="202"/>
      <c r="F151" s="251" t="s">
        <v>667</v>
      </c>
      <c r="G151" s="202"/>
      <c r="H151" s="250" t="s">
        <v>707</v>
      </c>
      <c r="I151" s="250" t="s">
        <v>669</v>
      </c>
      <c r="J151" s="250">
        <v>120</v>
      </c>
      <c r="K151" s="246"/>
    </row>
    <row r="152" spans="2:11" customFormat="1" ht="15" customHeight="1">
      <c r="B152" s="225"/>
      <c r="C152" s="250" t="s">
        <v>716</v>
      </c>
      <c r="D152" s="202"/>
      <c r="E152" s="202"/>
      <c r="F152" s="251" t="s">
        <v>667</v>
      </c>
      <c r="G152" s="202"/>
      <c r="H152" s="250" t="s">
        <v>727</v>
      </c>
      <c r="I152" s="250" t="s">
        <v>669</v>
      </c>
      <c r="J152" s="250" t="s">
        <v>718</v>
      </c>
      <c r="K152" s="246"/>
    </row>
    <row r="153" spans="2:11" customFormat="1" ht="15" customHeight="1">
      <c r="B153" s="225"/>
      <c r="C153" s="250" t="s">
        <v>615</v>
      </c>
      <c r="D153" s="202"/>
      <c r="E153" s="202"/>
      <c r="F153" s="251" t="s">
        <v>667</v>
      </c>
      <c r="G153" s="202"/>
      <c r="H153" s="250" t="s">
        <v>728</v>
      </c>
      <c r="I153" s="250" t="s">
        <v>669</v>
      </c>
      <c r="J153" s="250" t="s">
        <v>718</v>
      </c>
      <c r="K153" s="246"/>
    </row>
    <row r="154" spans="2:11" customFormat="1" ht="15" customHeight="1">
      <c r="B154" s="225"/>
      <c r="C154" s="250" t="s">
        <v>672</v>
      </c>
      <c r="D154" s="202"/>
      <c r="E154" s="202"/>
      <c r="F154" s="251" t="s">
        <v>673</v>
      </c>
      <c r="G154" s="202"/>
      <c r="H154" s="250" t="s">
        <v>707</v>
      </c>
      <c r="I154" s="250" t="s">
        <v>669</v>
      </c>
      <c r="J154" s="250">
        <v>50</v>
      </c>
      <c r="K154" s="246"/>
    </row>
    <row r="155" spans="2:11" customFormat="1" ht="15" customHeight="1">
      <c r="B155" s="225"/>
      <c r="C155" s="250" t="s">
        <v>675</v>
      </c>
      <c r="D155" s="202"/>
      <c r="E155" s="202"/>
      <c r="F155" s="251" t="s">
        <v>667</v>
      </c>
      <c r="G155" s="202"/>
      <c r="H155" s="250" t="s">
        <v>707</v>
      </c>
      <c r="I155" s="250" t="s">
        <v>677</v>
      </c>
      <c r="J155" s="250"/>
      <c r="K155" s="246"/>
    </row>
    <row r="156" spans="2:11" customFormat="1" ht="15" customHeight="1">
      <c r="B156" s="225"/>
      <c r="C156" s="250" t="s">
        <v>686</v>
      </c>
      <c r="D156" s="202"/>
      <c r="E156" s="202"/>
      <c r="F156" s="251" t="s">
        <v>673</v>
      </c>
      <c r="G156" s="202"/>
      <c r="H156" s="250" t="s">
        <v>707</v>
      </c>
      <c r="I156" s="250" t="s">
        <v>669</v>
      </c>
      <c r="J156" s="250">
        <v>50</v>
      </c>
      <c r="K156" s="246"/>
    </row>
    <row r="157" spans="2:11" customFormat="1" ht="15" customHeight="1">
      <c r="B157" s="225"/>
      <c r="C157" s="250" t="s">
        <v>694</v>
      </c>
      <c r="D157" s="202"/>
      <c r="E157" s="202"/>
      <c r="F157" s="251" t="s">
        <v>673</v>
      </c>
      <c r="G157" s="202"/>
      <c r="H157" s="250" t="s">
        <v>707</v>
      </c>
      <c r="I157" s="250" t="s">
        <v>669</v>
      </c>
      <c r="J157" s="250">
        <v>50</v>
      </c>
      <c r="K157" s="246"/>
    </row>
    <row r="158" spans="2:11" customFormat="1" ht="15" customHeight="1">
      <c r="B158" s="225"/>
      <c r="C158" s="250" t="s">
        <v>692</v>
      </c>
      <c r="D158" s="202"/>
      <c r="E158" s="202"/>
      <c r="F158" s="251" t="s">
        <v>673</v>
      </c>
      <c r="G158" s="202"/>
      <c r="H158" s="250" t="s">
        <v>707</v>
      </c>
      <c r="I158" s="250" t="s">
        <v>669</v>
      </c>
      <c r="J158" s="250">
        <v>50</v>
      </c>
      <c r="K158" s="246"/>
    </row>
    <row r="159" spans="2:11" customFormat="1" ht="15" customHeight="1">
      <c r="B159" s="225"/>
      <c r="C159" s="250" t="s">
        <v>105</v>
      </c>
      <c r="D159" s="202"/>
      <c r="E159" s="202"/>
      <c r="F159" s="251" t="s">
        <v>667</v>
      </c>
      <c r="G159" s="202"/>
      <c r="H159" s="250" t="s">
        <v>729</v>
      </c>
      <c r="I159" s="250" t="s">
        <v>669</v>
      </c>
      <c r="J159" s="250" t="s">
        <v>730</v>
      </c>
      <c r="K159" s="246"/>
    </row>
    <row r="160" spans="2:11" customFormat="1" ht="15" customHeight="1">
      <c r="B160" s="225"/>
      <c r="C160" s="250" t="s">
        <v>731</v>
      </c>
      <c r="D160" s="202"/>
      <c r="E160" s="202"/>
      <c r="F160" s="251" t="s">
        <v>667</v>
      </c>
      <c r="G160" s="202"/>
      <c r="H160" s="250" t="s">
        <v>732</v>
      </c>
      <c r="I160" s="250" t="s">
        <v>702</v>
      </c>
      <c r="J160" s="250"/>
      <c r="K160" s="246"/>
    </row>
    <row r="161" spans="2:11" customFormat="1" ht="15" customHeight="1">
      <c r="B161" s="252"/>
      <c r="C161" s="232"/>
      <c r="D161" s="232"/>
      <c r="E161" s="232"/>
      <c r="F161" s="232"/>
      <c r="G161" s="232"/>
      <c r="H161" s="232"/>
      <c r="I161" s="232"/>
      <c r="J161" s="232"/>
      <c r="K161" s="253"/>
    </row>
    <row r="162" spans="2:11" customFormat="1" ht="18.75" customHeight="1">
      <c r="B162" s="234"/>
      <c r="C162" s="244"/>
      <c r="D162" s="244"/>
      <c r="E162" s="244"/>
      <c r="F162" s="254"/>
      <c r="G162" s="244"/>
      <c r="H162" s="244"/>
      <c r="I162" s="244"/>
      <c r="J162" s="244"/>
      <c r="K162" s="234"/>
    </row>
    <row r="163" spans="2:11" customFormat="1" ht="18.75" customHeight="1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customFormat="1" ht="7.5" customHeight="1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customFormat="1" ht="45" customHeight="1">
      <c r="B165" s="194"/>
      <c r="C165" s="312" t="s">
        <v>733</v>
      </c>
      <c r="D165" s="312"/>
      <c r="E165" s="312"/>
      <c r="F165" s="312"/>
      <c r="G165" s="312"/>
      <c r="H165" s="312"/>
      <c r="I165" s="312"/>
      <c r="J165" s="312"/>
      <c r="K165" s="195"/>
    </row>
    <row r="166" spans="2:11" customFormat="1" ht="17.25" customHeight="1">
      <c r="B166" s="194"/>
      <c r="C166" s="215" t="s">
        <v>661</v>
      </c>
      <c r="D166" s="215"/>
      <c r="E166" s="215"/>
      <c r="F166" s="215" t="s">
        <v>662</v>
      </c>
      <c r="G166" s="255"/>
      <c r="H166" s="256" t="s">
        <v>57</v>
      </c>
      <c r="I166" s="256" t="s">
        <v>60</v>
      </c>
      <c r="J166" s="215" t="s">
        <v>663</v>
      </c>
      <c r="K166" s="195"/>
    </row>
    <row r="167" spans="2:11" customFormat="1" ht="17.25" customHeight="1">
      <c r="B167" s="196"/>
      <c r="C167" s="217" t="s">
        <v>664</v>
      </c>
      <c r="D167" s="217"/>
      <c r="E167" s="217"/>
      <c r="F167" s="218" t="s">
        <v>665</v>
      </c>
      <c r="G167" s="257"/>
      <c r="H167" s="258"/>
      <c r="I167" s="258"/>
      <c r="J167" s="217" t="s">
        <v>666</v>
      </c>
      <c r="K167" s="197"/>
    </row>
    <row r="168" spans="2:11" customFormat="1" ht="5.25" customHeight="1">
      <c r="B168" s="225"/>
      <c r="C168" s="220"/>
      <c r="D168" s="220"/>
      <c r="E168" s="220"/>
      <c r="F168" s="220"/>
      <c r="G168" s="221"/>
      <c r="H168" s="220"/>
      <c r="I168" s="220"/>
      <c r="J168" s="220"/>
      <c r="K168" s="246"/>
    </row>
    <row r="169" spans="2:11" customFormat="1" ht="15" customHeight="1">
      <c r="B169" s="225"/>
      <c r="C169" s="202" t="s">
        <v>670</v>
      </c>
      <c r="D169" s="202"/>
      <c r="E169" s="202"/>
      <c r="F169" s="223" t="s">
        <v>667</v>
      </c>
      <c r="G169" s="202"/>
      <c r="H169" s="202" t="s">
        <v>707</v>
      </c>
      <c r="I169" s="202" t="s">
        <v>669</v>
      </c>
      <c r="J169" s="202">
        <v>120</v>
      </c>
      <c r="K169" s="246"/>
    </row>
    <row r="170" spans="2:11" customFormat="1" ht="15" customHeight="1">
      <c r="B170" s="225"/>
      <c r="C170" s="202" t="s">
        <v>716</v>
      </c>
      <c r="D170" s="202"/>
      <c r="E170" s="202"/>
      <c r="F170" s="223" t="s">
        <v>667</v>
      </c>
      <c r="G170" s="202"/>
      <c r="H170" s="202" t="s">
        <v>717</v>
      </c>
      <c r="I170" s="202" t="s">
        <v>669</v>
      </c>
      <c r="J170" s="202" t="s">
        <v>718</v>
      </c>
      <c r="K170" s="246"/>
    </row>
    <row r="171" spans="2:11" customFormat="1" ht="15" customHeight="1">
      <c r="B171" s="225"/>
      <c r="C171" s="202" t="s">
        <v>615</v>
      </c>
      <c r="D171" s="202"/>
      <c r="E171" s="202"/>
      <c r="F171" s="223" t="s">
        <v>667</v>
      </c>
      <c r="G171" s="202"/>
      <c r="H171" s="202" t="s">
        <v>734</v>
      </c>
      <c r="I171" s="202" t="s">
        <v>669</v>
      </c>
      <c r="J171" s="202" t="s">
        <v>718</v>
      </c>
      <c r="K171" s="246"/>
    </row>
    <row r="172" spans="2:11" customFormat="1" ht="15" customHeight="1">
      <c r="B172" s="225"/>
      <c r="C172" s="202" t="s">
        <v>672</v>
      </c>
      <c r="D172" s="202"/>
      <c r="E172" s="202"/>
      <c r="F172" s="223" t="s">
        <v>673</v>
      </c>
      <c r="G172" s="202"/>
      <c r="H172" s="202" t="s">
        <v>734</v>
      </c>
      <c r="I172" s="202" t="s">
        <v>669</v>
      </c>
      <c r="J172" s="202">
        <v>50</v>
      </c>
      <c r="K172" s="246"/>
    </row>
    <row r="173" spans="2:11" customFormat="1" ht="15" customHeight="1">
      <c r="B173" s="225"/>
      <c r="C173" s="202" t="s">
        <v>675</v>
      </c>
      <c r="D173" s="202"/>
      <c r="E173" s="202"/>
      <c r="F173" s="223" t="s">
        <v>667</v>
      </c>
      <c r="G173" s="202"/>
      <c r="H173" s="202" t="s">
        <v>734</v>
      </c>
      <c r="I173" s="202" t="s">
        <v>677</v>
      </c>
      <c r="J173" s="202"/>
      <c r="K173" s="246"/>
    </row>
    <row r="174" spans="2:11" customFormat="1" ht="15" customHeight="1">
      <c r="B174" s="225"/>
      <c r="C174" s="202" t="s">
        <v>686</v>
      </c>
      <c r="D174" s="202"/>
      <c r="E174" s="202"/>
      <c r="F174" s="223" t="s">
        <v>673</v>
      </c>
      <c r="G174" s="202"/>
      <c r="H174" s="202" t="s">
        <v>734</v>
      </c>
      <c r="I174" s="202" t="s">
        <v>669</v>
      </c>
      <c r="J174" s="202">
        <v>50</v>
      </c>
      <c r="K174" s="246"/>
    </row>
    <row r="175" spans="2:11" customFormat="1" ht="15" customHeight="1">
      <c r="B175" s="225"/>
      <c r="C175" s="202" t="s">
        <v>694</v>
      </c>
      <c r="D175" s="202"/>
      <c r="E175" s="202"/>
      <c r="F175" s="223" t="s">
        <v>673</v>
      </c>
      <c r="G175" s="202"/>
      <c r="H175" s="202" t="s">
        <v>734</v>
      </c>
      <c r="I175" s="202" t="s">
        <v>669</v>
      </c>
      <c r="J175" s="202">
        <v>50</v>
      </c>
      <c r="K175" s="246"/>
    </row>
    <row r="176" spans="2:11" customFormat="1" ht="15" customHeight="1">
      <c r="B176" s="225"/>
      <c r="C176" s="202" t="s">
        <v>692</v>
      </c>
      <c r="D176" s="202"/>
      <c r="E176" s="202"/>
      <c r="F176" s="223" t="s">
        <v>673</v>
      </c>
      <c r="G176" s="202"/>
      <c r="H176" s="202" t="s">
        <v>734</v>
      </c>
      <c r="I176" s="202" t="s">
        <v>669</v>
      </c>
      <c r="J176" s="202">
        <v>50</v>
      </c>
      <c r="K176" s="246"/>
    </row>
    <row r="177" spans="2:11" customFormat="1" ht="15" customHeight="1">
      <c r="B177" s="225"/>
      <c r="C177" s="202" t="s">
        <v>123</v>
      </c>
      <c r="D177" s="202"/>
      <c r="E177" s="202"/>
      <c r="F177" s="223" t="s">
        <v>667</v>
      </c>
      <c r="G177" s="202"/>
      <c r="H177" s="202" t="s">
        <v>735</v>
      </c>
      <c r="I177" s="202" t="s">
        <v>736</v>
      </c>
      <c r="J177" s="202"/>
      <c r="K177" s="246"/>
    </row>
    <row r="178" spans="2:11" customFormat="1" ht="15" customHeight="1">
      <c r="B178" s="225"/>
      <c r="C178" s="202" t="s">
        <v>60</v>
      </c>
      <c r="D178" s="202"/>
      <c r="E178" s="202"/>
      <c r="F178" s="223" t="s">
        <v>667</v>
      </c>
      <c r="G178" s="202"/>
      <c r="H178" s="202" t="s">
        <v>737</v>
      </c>
      <c r="I178" s="202" t="s">
        <v>738</v>
      </c>
      <c r="J178" s="202">
        <v>1</v>
      </c>
      <c r="K178" s="246"/>
    </row>
    <row r="179" spans="2:11" customFormat="1" ht="15" customHeight="1">
      <c r="B179" s="225"/>
      <c r="C179" s="202" t="s">
        <v>56</v>
      </c>
      <c r="D179" s="202"/>
      <c r="E179" s="202"/>
      <c r="F179" s="223" t="s">
        <v>667</v>
      </c>
      <c r="G179" s="202"/>
      <c r="H179" s="202" t="s">
        <v>739</v>
      </c>
      <c r="I179" s="202" t="s">
        <v>669</v>
      </c>
      <c r="J179" s="202">
        <v>20</v>
      </c>
      <c r="K179" s="246"/>
    </row>
    <row r="180" spans="2:11" customFormat="1" ht="15" customHeight="1">
      <c r="B180" s="225"/>
      <c r="C180" s="202" t="s">
        <v>57</v>
      </c>
      <c r="D180" s="202"/>
      <c r="E180" s="202"/>
      <c r="F180" s="223" t="s">
        <v>667</v>
      </c>
      <c r="G180" s="202"/>
      <c r="H180" s="202" t="s">
        <v>740</v>
      </c>
      <c r="I180" s="202" t="s">
        <v>669</v>
      </c>
      <c r="J180" s="202">
        <v>255</v>
      </c>
      <c r="K180" s="246"/>
    </row>
    <row r="181" spans="2:11" customFormat="1" ht="15" customHeight="1">
      <c r="B181" s="225"/>
      <c r="C181" s="202" t="s">
        <v>124</v>
      </c>
      <c r="D181" s="202"/>
      <c r="E181" s="202"/>
      <c r="F181" s="223" t="s">
        <v>667</v>
      </c>
      <c r="G181" s="202"/>
      <c r="H181" s="202" t="s">
        <v>631</v>
      </c>
      <c r="I181" s="202" t="s">
        <v>669</v>
      </c>
      <c r="J181" s="202">
        <v>10</v>
      </c>
      <c r="K181" s="246"/>
    </row>
    <row r="182" spans="2:11" customFormat="1" ht="15" customHeight="1">
      <c r="B182" s="225"/>
      <c r="C182" s="202" t="s">
        <v>125</v>
      </c>
      <c r="D182" s="202"/>
      <c r="E182" s="202"/>
      <c r="F182" s="223" t="s">
        <v>667</v>
      </c>
      <c r="G182" s="202"/>
      <c r="H182" s="202" t="s">
        <v>741</v>
      </c>
      <c r="I182" s="202" t="s">
        <v>702</v>
      </c>
      <c r="J182" s="202"/>
      <c r="K182" s="246"/>
    </row>
    <row r="183" spans="2:11" customFormat="1" ht="15" customHeight="1">
      <c r="B183" s="225"/>
      <c r="C183" s="202" t="s">
        <v>742</v>
      </c>
      <c r="D183" s="202"/>
      <c r="E183" s="202"/>
      <c r="F183" s="223" t="s">
        <v>667</v>
      </c>
      <c r="G183" s="202"/>
      <c r="H183" s="202" t="s">
        <v>743</v>
      </c>
      <c r="I183" s="202" t="s">
        <v>702</v>
      </c>
      <c r="J183" s="202"/>
      <c r="K183" s="246"/>
    </row>
    <row r="184" spans="2:11" customFormat="1" ht="15" customHeight="1">
      <c r="B184" s="225"/>
      <c r="C184" s="202" t="s">
        <v>731</v>
      </c>
      <c r="D184" s="202"/>
      <c r="E184" s="202"/>
      <c r="F184" s="223" t="s">
        <v>667</v>
      </c>
      <c r="G184" s="202"/>
      <c r="H184" s="202" t="s">
        <v>744</v>
      </c>
      <c r="I184" s="202" t="s">
        <v>702</v>
      </c>
      <c r="J184" s="202"/>
      <c r="K184" s="246"/>
    </row>
    <row r="185" spans="2:11" customFormat="1" ht="15" customHeight="1">
      <c r="B185" s="225"/>
      <c r="C185" s="202" t="s">
        <v>127</v>
      </c>
      <c r="D185" s="202"/>
      <c r="E185" s="202"/>
      <c r="F185" s="223" t="s">
        <v>673</v>
      </c>
      <c r="G185" s="202"/>
      <c r="H185" s="202" t="s">
        <v>745</v>
      </c>
      <c r="I185" s="202" t="s">
        <v>669</v>
      </c>
      <c r="J185" s="202">
        <v>50</v>
      </c>
      <c r="K185" s="246"/>
    </row>
    <row r="186" spans="2:11" customFormat="1" ht="15" customHeight="1">
      <c r="B186" s="225"/>
      <c r="C186" s="202" t="s">
        <v>746</v>
      </c>
      <c r="D186" s="202"/>
      <c r="E186" s="202"/>
      <c r="F186" s="223" t="s">
        <v>673</v>
      </c>
      <c r="G186" s="202"/>
      <c r="H186" s="202" t="s">
        <v>747</v>
      </c>
      <c r="I186" s="202" t="s">
        <v>748</v>
      </c>
      <c r="J186" s="202"/>
      <c r="K186" s="246"/>
    </row>
    <row r="187" spans="2:11" customFormat="1" ht="15" customHeight="1">
      <c r="B187" s="225"/>
      <c r="C187" s="202" t="s">
        <v>749</v>
      </c>
      <c r="D187" s="202"/>
      <c r="E187" s="202"/>
      <c r="F187" s="223" t="s">
        <v>673</v>
      </c>
      <c r="G187" s="202"/>
      <c r="H187" s="202" t="s">
        <v>750</v>
      </c>
      <c r="I187" s="202" t="s">
        <v>748</v>
      </c>
      <c r="J187" s="202"/>
      <c r="K187" s="246"/>
    </row>
    <row r="188" spans="2:11" customFormat="1" ht="15" customHeight="1">
      <c r="B188" s="225"/>
      <c r="C188" s="202" t="s">
        <v>751</v>
      </c>
      <c r="D188" s="202"/>
      <c r="E188" s="202"/>
      <c r="F188" s="223" t="s">
        <v>673</v>
      </c>
      <c r="G188" s="202"/>
      <c r="H188" s="202" t="s">
        <v>752</v>
      </c>
      <c r="I188" s="202" t="s">
        <v>748</v>
      </c>
      <c r="J188" s="202"/>
      <c r="K188" s="246"/>
    </row>
    <row r="189" spans="2:11" customFormat="1" ht="15" customHeight="1">
      <c r="B189" s="225"/>
      <c r="C189" s="259" t="s">
        <v>753</v>
      </c>
      <c r="D189" s="202"/>
      <c r="E189" s="202"/>
      <c r="F189" s="223" t="s">
        <v>673</v>
      </c>
      <c r="G189" s="202"/>
      <c r="H189" s="202" t="s">
        <v>754</v>
      </c>
      <c r="I189" s="202" t="s">
        <v>755</v>
      </c>
      <c r="J189" s="260" t="s">
        <v>756</v>
      </c>
      <c r="K189" s="246"/>
    </row>
    <row r="190" spans="2:11" customFormat="1" ht="15" customHeight="1">
      <c r="B190" s="225"/>
      <c r="C190" s="259" t="s">
        <v>45</v>
      </c>
      <c r="D190" s="202"/>
      <c r="E190" s="202"/>
      <c r="F190" s="223" t="s">
        <v>667</v>
      </c>
      <c r="G190" s="202"/>
      <c r="H190" s="199" t="s">
        <v>757</v>
      </c>
      <c r="I190" s="202" t="s">
        <v>758</v>
      </c>
      <c r="J190" s="202"/>
      <c r="K190" s="246"/>
    </row>
    <row r="191" spans="2:11" customFormat="1" ht="15" customHeight="1">
      <c r="B191" s="225"/>
      <c r="C191" s="259" t="s">
        <v>759</v>
      </c>
      <c r="D191" s="202"/>
      <c r="E191" s="202"/>
      <c r="F191" s="223" t="s">
        <v>667</v>
      </c>
      <c r="G191" s="202"/>
      <c r="H191" s="202" t="s">
        <v>760</v>
      </c>
      <c r="I191" s="202" t="s">
        <v>702</v>
      </c>
      <c r="J191" s="202"/>
      <c r="K191" s="246"/>
    </row>
    <row r="192" spans="2:11" customFormat="1" ht="15" customHeight="1">
      <c r="B192" s="225"/>
      <c r="C192" s="259" t="s">
        <v>761</v>
      </c>
      <c r="D192" s="202"/>
      <c r="E192" s="202"/>
      <c r="F192" s="223" t="s">
        <v>667</v>
      </c>
      <c r="G192" s="202"/>
      <c r="H192" s="202" t="s">
        <v>762</v>
      </c>
      <c r="I192" s="202" t="s">
        <v>702</v>
      </c>
      <c r="J192" s="202"/>
      <c r="K192" s="246"/>
    </row>
    <row r="193" spans="2:11" customFormat="1" ht="15" customHeight="1">
      <c r="B193" s="225"/>
      <c r="C193" s="259" t="s">
        <v>763</v>
      </c>
      <c r="D193" s="202"/>
      <c r="E193" s="202"/>
      <c r="F193" s="223" t="s">
        <v>673</v>
      </c>
      <c r="G193" s="202"/>
      <c r="H193" s="202" t="s">
        <v>764</v>
      </c>
      <c r="I193" s="202" t="s">
        <v>702</v>
      </c>
      <c r="J193" s="202"/>
      <c r="K193" s="246"/>
    </row>
    <row r="194" spans="2:11" customFormat="1" ht="15" customHeight="1">
      <c r="B194" s="252"/>
      <c r="C194" s="261"/>
      <c r="D194" s="232"/>
      <c r="E194" s="232"/>
      <c r="F194" s="232"/>
      <c r="G194" s="232"/>
      <c r="H194" s="232"/>
      <c r="I194" s="232"/>
      <c r="J194" s="232"/>
      <c r="K194" s="253"/>
    </row>
    <row r="195" spans="2:11" customFormat="1" ht="18.75" customHeight="1">
      <c r="B195" s="234"/>
      <c r="C195" s="244"/>
      <c r="D195" s="244"/>
      <c r="E195" s="244"/>
      <c r="F195" s="254"/>
      <c r="G195" s="244"/>
      <c r="H195" s="244"/>
      <c r="I195" s="244"/>
      <c r="J195" s="244"/>
      <c r="K195" s="234"/>
    </row>
    <row r="196" spans="2:11" customFormat="1" ht="18.75" customHeight="1">
      <c r="B196" s="234"/>
      <c r="C196" s="244"/>
      <c r="D196" s="244"/>
      <c r="E196" s="244"/>
      <c r="F196" s="254"/>
      <c r="G196" s="244"/>
      <c r="H196" s="244"/>
      <c r="I196" s="244"/>
      <c r="J196" s="244"/>
      <c r="K196" s="234"/>
    </row>
    <row r="197" spans="2:11" customFormat="1" ht="18.75" customHeight="1">
      <c r="B197" s="209"/>
      <c r="C197" s="209"/>
      <c r="D197" s="209"/>
      <c r="E197" s="209"/>
      <c r="F197" s="209"/>
      <c r="G197" s="209"/>
      <c r="H197" s="209"/>
      <c r="I197" s="209"/>
      <c r="J197" s="209"/>
      <c r="K197" s="209"/>
    </row>
    <row r="198" spans="2:11" customFormat="1" ht="11">
      <c r="B198" s="191"/>
      <c r="C198" s="192"/>
      <c r="D198" s="192"/>
      <c r="E198" s="192"/>
      <c r="F198" s="192"/>
      <c r="G198" s="192"/>
      <c r="H198" s="192"/>
      <c r="I198" s="192"/>
      <c r="J198" s="192"/>
      <c r="K198" s="193"/>
    </row>
    <row r="199" spans="2:11" customFormat="1" ht="21">
      <c r="B199" s="194"/>
      <c r="C199" s="312" t="s">
        <v>765</v>
      </c>
      <c r="D199" s="312"/>
      <c r="E199" s="312"/>
      <c r="F199" s="312"/>
      <c r="G199" s="312"/>
      <c r="H199" s="312"/>
      <c r="I199" s="312"/>
      <c r="J199" s="312"/>
      <c r="K199" s="195"/>
    </row>
    <row r="200" spans="2:11" customFormat="1" ht="25.5" customHeight="1">
      <c r="B200" s="194"/>
      <c r="C200" s="262" t="s">
        <v>766</v>
      </c>
      <c r="D200" s="262"/>
      <c r="E200" s="262"/>
      <c r="F200" s="262" t="s">
        <v>767</v>
      </c>
      <c r="G200" s="263"/>
      <c r="H200" s="313" t="s">
        <v>768</v>
      </c>
      <c r="I200" s="313"/>
      <c r="J200" s="313"/>
      <c r="K200" s="195"/>
    </row>
    <row r="201" spans="2:11" customFormat="1" ht="5.25" customHeight="1">
      <c r="B201" s="225"/>
      <c r="C201" s="220"/>
      <c r="D201" s="220"/>
      <c r="E201" s="220"/>
      <c r="F201" s="220"/>
      <c r="G201" s="244"/>
      <c r="H201" s="220"/>
      <c r="I201" s="220"/>
      <c r="J201" s="220"/>
      <c r="K201" s="246"/>
    </row>
    <row r="202" spans="2:11" customFormat="1" ht="15" customHeight="1">
      <c r="B202" s="225"/>
      <c r="C202" s="202" t="s">
        <v>758</v>
      </c>
      <c r="D202" s="202"/>
      <c r="E202" s="202"/>
      <c r="F202" s="223" t="s">
        <v>46</v>
      </c>
      <c r="G202" s="202"/>
      <c r="H202" s="314" t="s">
        <v>769</v>
      </c>
      <c r="I202" s="314"/>
      <c r="J202" s="314"/>
      <c r="K202" s="246"/>
    </row>
    <row r="203" spans="2:11" customFormat="1" ht="15" customHeight="1">
      <c r="B203" s="225"/>
      <c r="C203" s="202"/>
      <c r="D203" s="202"/>
      <c r="E203" s="202"/>
      <c r="F203" s="223" t="s">
        <v>47</v>
      </c>
      <c r="G203" s="202"/>
      <c r="H203" s="314" t="s">
        <v>770</v>
      </c>
      <c r="I203" s="314"/>
      <c r="J203" s="314"/>
      <c r="K203" s="246"/>
    </row>
    <row r="204" spans="2:11" customFormat="1" ht="15" customHeight="1">
      <c r="B204" s="225"/>
      <c r="C204" s="202"/>
      <c r="D204" s="202"/>
      <c r="E204" s="202"/>
      <c r="F204" s="223" t="s">
        <v>50</v>
      </c>
      <c r="G204" s="202"/>
      <c r="H204" s="314" t="s">
        <v>771</v>
      </c>
      <c r="I204" s="314"/>
      <c r="J204" s="314"/>
      <c r="K204" s="246"/>
    </row>
    <row r="205" spans="2:11" customFormat="1" ht="15" customHeight="1">
      <c r="B205" s="225"/>
      <c r="C205" s="202"/>
      <c r="D205" s="202"/>
      <c r="E205" s="202"/>
      <c r="F205" s="223" t="s">
        <v>48</v>
      </c>
      <c r="G205" s="202"/>
      <c r="H205" s="314" t="s">
        <v>772</v>
      </c>
      <c r="I205" s="314"/>
      <c r="J205" s="314"/>
      <c r="K205" s="246"/>
    </row>
    <row r="206" spans="2:11" customFormat="1" ht="15" customHeight="1">
      <c r="B206" s="225"/>
      <c r="C206" s="202"/>
      <c r="D206" s="202"/>
      <c r="E206" s="202"/>
      <c r="F206" s="223" t="s">
        <v>49</v>
      </c>
      <c r="G206" s="202"/>
      <c r="H206" s="314" t="s">
        <v>773</v>
      </c>
      <c r="I206" s="314"/>
      <c r="J206" s="314"/>
      <c r="K206" s="246"/>
    </row>
    <row r="207" spans="2:11" customFormat="1" ht="15" customHeight="1">
      <c r="B207" s="225"/>
      <c r="C207" s="202"/>
      <c r="D207" s="202"/>
      <c r="E207" s="202"/>
      <c r="F207" s="223"/>
      <c r="G207" s="202"/>
      <c r="H207" s="202"/>
      <c r="I207" s="202"/>
      <c r="J207" s="202"/>
      <c r="K207" s="246"/>
    </row>
    <row r="208" spans="2:11" customFormat="1" ht="15" customHeight="1">
      <c r="B208" s="225"/>
      <c r="C208" s="202" t="s">
        <v>714</v>
      </c>
      <c r="D208" s="202"/>
      <c r="E208" s="202"/>
      <c r="F208" s="223" t="s">
        <v>82</v>
      </c>
      <c r="G208" s="202"/>
      <c r="H208" s="314" t="s">
        <v>774</v>
      </c>
      <c r="I208" s="314"/>
      <c r="J208" s="314"/>
      <c r="K208" s="246"/>
    </row>
    <row r="209" spans="2:11" customFormat="1" ht="15" customHeight="1">
      <c r="B209" s="225"/>
      <c r="C209" s="202"/>
      <c r="D209" s="202"/>
      <c r="E209" s="202"/>
      <c r="F209" s="223" t="s">
        <v>609</v>
      </c>
      <c r="G209" s="202"/>
      <c r="H209" s="314" t="s">
        <v>610</v>
      </c>
      <c r="I209" s="314"/>
      <c r="J209" s="314"/>
      <c r="K209" s="246"/>
    </row>
    <row r="210" spans="2:11" customFormat="1" ht="15" customHeight="1">
      <c r="B210" s="225"/>
      <c r="C210" s="202"/>
      <c r="D210" s="202"/>
      <c r="E210" s="202"/>
      <c r="F210" s="223" t="s">
        <v>607</v>
      </c>
      <c r="G210" s="202"/>
      <c r="H210" s="314" t="s">
        <v>775</v>
      </c>
      <c r="I210" s="314"/>
      <c r="J210" s="314"/>
      <c r="K210" s="246"/>
    </row>
    <row r="211" spans="2:11" customFormat="1" ht="15" customHeight="1">
      <c r="B211" s="264"/>
      <c r="C211" s="202"/>
      <c r="D211" s="202"/>
      <c r="E211" s="202"/>
      <c r="F211" s="223" t="s">
        <v>611</v>
      </c>
      <c r="G211" s="259"/>
      <c r="H211" s="315" t="s">
        <v>612</v>
      </c>
      <c r="I211" s="315"/>
      <c r="J211" s="315"/>
      <c r="K211" s="265"/>
    </row>
    <row r="212" spans="2:11" customFormat="1" ht="15" customHeight="1">
      <c r="B212" s="264"/>
      <c r="C212" s="202"/>
      <c r="D212" s="202"/>
      <c r="E212" s="202"/>
      <c r="F212" s="223" t="s">
        <v>613</v>
      </c>
      <c r="G212" s="259"/>
      <c r="H212" s="315" t="s">
        <v>776</v>
      </c>
      <c r="I212" s="315"/>
      <c r="J212" s="315"/>
      <c r="K212" s="265"/>
    </row>
    <row r="213" spans="2:11" customFormat="1" ht="15" customHeight="1">
      <c r="B213" s="264"/>
      <c r="C213" s="202"/>
      <c r="D213" s="202"/>
      <c r="E213" s="202"/>
      <c r="F213" s="223"/>
      <c r="G213" s="259"/>
      <c r="H213" s="250"/>
      <c r="I213" s="250"/>
      <c r="J213" s="250"/>
      <c r="K213" s="265"/>
    </row>
    <row r="214" spans="2:11" customFormat="1" ht="15" customHeight="1">
      <c r="B214" s="264"/>
      <c r="C214" s="202" t="s">
        <v>738</v>
      </c>
      <c r="D214" s="202"/>
      <c r="E214" s="202"/>
      <c r="F214" s="223">
        <v>1</v>
      </c>
      <c r="G214" s="259"/>
      <c r="H214" s="315" t="s">
        <v>777</v>
      </c>
      <c r="I214" s="315"/>
      <c r="J214" s="315"/>
      <c r="K214" s="265"/>
    </row>
    <row r="215" spans="2:11" customFormat="1" ht="15" customHeight="1">
      <c r="B215" s="264"/>
      <c r="C215" s="202"/>
      <c r="D215" s="202"/>
      <c r="E215" s="202"/>
      <c r="F215" s="223">
        <v>2</v>
      </c>
      <c r="G215" s="259"/>
      <c r="H215" s="315" t="s">
        <v>778</v>
      </c>
      <c r="I215" s="315"/>
      <c r="J215" s="315"/>
      <c r="K215" s="265"/>
    </row>
    <row r="216" spans="2:11" customFormat="1" ht="15" customHeight="1">
      <c r="B216" s="264"/>
      <c r="C216" s="202"/>
      <c r="D216" s="202"/>
      <c r="E216" s="202"/>
      <c r="F216" s="223">
        <v>3</v>
      </c>
      <c r="G216" s="259"/>
      <c r="H216" s="315" t="s">
        <v>779</v>
      </c>
      <c r="I216" s="315"/>
      <c r="J216" s="315"/>
      <c r="K216" s="265"/>
    </row>
    <row r="217" spans="2:11" customFormat="1" ht="15" customHeight="1">
      <c r="B217" s="264"/>
      <c r="C217" s="202"/>
      <c r="D217" s="202"/>
      <c r="E217" s="202"/>
      <c r="F217" s="223">
        <v>4</v>
      </c>
      <c r="G217" s="259"/>
      <c r="H217" s="315" t="s">
        <v>780</v>
      </c>
      <c r="I217" s="315"/>
      <c r="J217" s="315"/>
      <c r="K217" s="265"/>
    </row>
    <row r="218" spans="2:11" customFormat="1" ht="12.75" customHeight="1">
      <c r="B218" s="266"/>
      <c r="C218" s="267"/>
      <c r="D218" s="267"/>
      <c r="E218" s="267"/>
      <c r="F218" s="267"/>
      <c r="G218" s="267"/>
      <c r="H218" s="267"/>
      <c r="I218" s="267"/>
      <c r="J218" s="267"/>
      <c r="K218" s="26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2102701 - Stavební část</vt:lpstr>
      <vt:lpstr>2102702 - Vnitřní vybavení</vt:lpstr>
      <vt:lpstr>2102703 - Zdravotechnické...</vt:lpstr>
      <vt:lpstr>2102705 - Vytápění</vt:lpstr>
      <vt:lpstr>2102706 - Chlazení</vt:lpstr>
      <vt:lpstr>2102707 - Elektroinstalace</vt:lpstr>
      <vt:lpstr>Pokyny pro vyplnění</vt:lpstr>
      <vt:lpstr>'2102701 - Stavební část'!Názvy_tisku</vt:lpstr>
      <vt:lpstr>'2102702 - Vnitřní vybavení'!Názvy_tisku</vt:lpstr>
      <vt:lpstr>'2102703 - Zdravotechnické...'!Názvy_tisku</vt:lpstr>
      <vt:lpstr>'2102705 - Vytápění'!Názvy_tisku</vt:lpstr>
      <vt:lpstr>'2102706 - Chlazení'!Názvy_tisku</vt:lpstr>
      <vt:lpstr>'2102707 - Elektroinstalace'!Názvy_tisku</vt:lpstr>
      <vt:lpstr>'Rekapitulace stavby'!Názvy_tisku</vt:lpstr>
      <vt:lpstr>'2102701 - Stavební část'!Oblast_tisku</vt:lpstr>
      <vt:lpstr>'2102702 - Vnitřní vybavení'!Oblast_tisku</vt:lpstr>
      <vt:lpstr>'2102703 - Zdravotechnické...'!Oblast_tisku</vt:lpstr>
      <vt:lpstr>'2102705 - Vytápění'!Oblast_tisku</vt:lpstr>
      <vt:lpstr>'2102706 - Chlazení'!Oblast_tisku</vt:lpstr>
      <vt:lpstr>'2102707 -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DESKTOP-084633L\Anna Mužná</dc:creator>
  <cp:lastModifiedBy>Microsoft Office User</cp:lastModifiedBy>
  <dcterms:created xsi:type="dcterms:W3CDTF">2023-04-17T08:03:09Z</dcterms:created>
  <dcterms:modified xsi:type="dcterms:W3CDTF">2023-08-05T09:18:43Z</dcterms:modified>
</cp:coreProperties>
</file>